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 windowWidth="19080" windowHeight="9756" tabRatio="823" activeTab="4"/>
  </bookViews>
  <sheets>
    <sheet name="Инструкция" sheetId="1" r:id="rId1"/>
    <sheet name="прил 1" sheetId="2" r:id="rId2"/>
    <sheet name="прил 2" sheetId="3" r:id="rId3"/>
    <sheet name="прил 3" sheetId="4" r:id="rId4"/>
    <sheet name="прил 4" sheetId="5" r:id="rId5"/>
    <sheet name="прил 5" sheetId="6" state="hidden" r:id="rId6"/>
    <sheet name="Чист.активы" sheetId="7" state="hidden" r:id="rId7"/>
    <sheet name="АнализФинСост-1" sheetId="8" state="hidden" r:id="rId8"/>
    <sheet name="АнализФинСост-2" sheetId="9" state="hidden" r:id="rId9"/>
    <sheet name="АнализСтрАкт" sheetId="10" state="hidden" r:id="rId10"/>
    <sheet name="АнализСтрПас" sheetId="11" state="hidden" r:id="rId11"/>
    <sheet name="Приложение" sheetId="12" state="hidden" r:id="rId12"/>
  </sheets>
  <definedNames>
    <definedName name="rrr">'прил 1'!$C$3:$D$3</definedName>
    <definedName name="_xlnm.Print_Area" localSheetId="9">'АнализСтрАкт'!$C$4:$M$172</definedName>
    <definedName name="_xlnm.Print_Area" localSheetId="10">'АнализСтрПас'!$C$4:$M$187</definedName>
    <definedName name="_xlnm.Print_Area" localSheetId="7">'АнализФинСост-1'!$C$4:$Y$71</definedName>
    <definedName name="_xlnm.Print_Area" localSheetId="8">'АнализФинСост-2'!$C$3:$Y$105</definedName>
    <definedName name="_xlnm.Print_Area" localSheetId="0">'Инструкция'!$C$3:$K$34</definedName>
    <definedName name="_xlnm.Print_Area" localSheetId="1">'прил 1'!$C$3:$R$103</definedName>
    <definedName name="_xlnm.Print_Area" localSheetId="2">'прил 2'!$C$3:$S$66</definedName>
    <definedName name="_xlnm.Print_Area" localSheetId="3">'прил 3'!$C$3:$T$85</definedName>
    <definedName name="_xlnm.Print_Area" localSheetId="4">'прил 4'!$C$3:$S$74</definedName>
    <definedName name="_xlnm.Print_Area" localSheetId="5">'прил 5'!$C$3:$S$51</definedName>
    <definedName name="_xlnm.Print_Area" localSheetId="11">'Приложение'!$A$1:$D$41</definedName>
    <definedName name="_xlnm.Print_Area" localSheetId="6">'Чист.активы'!$C$3:$P$92</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'прил 3'!$E$17:$R$19,'прил 3'!$E$24:$R$32,'прил 3'!$E$35:$R$46,'прил 3'!$E$48:$R$50,'прил 3'!$E$55:$R$63,'прил 3'!$E$66:$R$77</definedName>
    <definedName name="п3чистТек">'прил 3'!$E$55:$R$63,'прил 3'!$E$66:$R$77</definedName>
    <definedName name="п4чистВсеДанные">'прил 4'!$J$23:$S$26,'прил 4'!$J$29:$S$32,'прил 4'!$J$37:$S$41,'прил 4'!$J$44:$S$47,'прил 4'!$J$52:$S$55,'прил 4'!$J$58:$S$62,'прил 4'!$J$65:$S$65,'прил 4'!$J$67:$S$67</definedName>
    <definedName name="п4чистТек">'прил 4'!$J$23:$N$26,'прил 4'!$J$29:$N$32,'прил 4'!$J$37:$N$41,'прил 4'!$J$44:$N$47,'прил 4'!$J$52:$N$55,'прил 4'!$J$58:$N$62,'прил 4'!$J$65,'прил 4'!$J$67</definedName>
    <definedName name="п5чистВсеДанные">'прил 5'!$J$20:$S$20,'прил 5'!$J$23:$S$27,'прил 5'!$J$32:$S$34,'прил 5'!$J$37:$S$43</definedName>
    <definedName name="п5чистТек">'прил 5'!$J$20,'прил 5'!$J$23:$N$27,'прил 5'!$J$32:$N$34,'прил 5'!$J$37:$N$43</definedName>
    <definedName name="Приложение">'Приложение'!$A$1:$D$75</definedName>
    <definedName name="тест1">'прил 1'!$G$6</definedName>
  </definedNames>
  <calcPr fullCalcOnLoad="1"/>
</workbook>
</file>

<file path=xl/comments2.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3.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comments4.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в целом и по каждой статье в отдельности в связи с изменением учетной политики.</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21" authorId="0">
      <text>
        <r>
          <rPr>
            <sz val="11"/>
            <rFont val="Times New Roman"/>
            <family val="1"/>
          </rPr>
          <t>По строке 050 «Увеличение собственного капитала - всего»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33" authorId="0">
      <text>
        <r>
          <rPr>
            <sz val="10.5"/>
            <rFont val="Times New Roman"/>
            <family val="1"/>
          </rPr>
          <t>По строке 060 «Уменьшение собственного капитала - всего»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44" authorId="0">
      <text>
        <r>
          <rPr>
            <sz val="11"/>
            <rFont val="Times New Roman"/>
            <family val="1"/>
          </rPr>
          <t>По строке 070 «Изменение уставного капитала»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5" authorId="0">
      <text>
        <r>
          <rPr>
            <sz val="11"/>
            <rFont val="Times New Roman"/>
            <family val="1"/>
          </rPr>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6" authorId="0">
      <text>
        <r>
          <rPr>
            <sz val="11"/>
            <rFont val="Times New Roman"/>
            <family val="1"/>
          </rPr>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7" authorId="0">
      <text>
        <r>
          <rPr>
            <sz val="11"/>
            <rFont val="Times New Roman"/>
            <family val="1"/>
          </rPr>
          <t>По строке 100 «Остаток на _______20__»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51" authorId="0">
      <text>
        <r>
          <rPr>
            <sz val="12"/>
            <rFont val="Times New Roman"/>
            <family val="1"/>
          </rPr>
          <t>стр.410 гр.4 ББ</t>
        </r>
      </text>
    </comment>
    <comment ref="G51" authorId="0">
      <text>
        <r>
          <rPr>
            <sz val="12"/>
            <rFont val="Times New Roman"/>
            <family val="1"/>
          </rPr>
          <t>стр.420 гр.4 ББ</t>
        </r>
      </text>
    </comment>
    <comment ref="I51" authorId="0">
      <text>
        <r>
          <rPr>
            <sz val="12"/>
            <rFont val="Times New Roman"/>
            <family val="1"/>
          </rPr>
          <t>стр.430 гр.4 ББ</t>
        </r>
      </text>
    </comment>
    <comment ref="K51" authorId="0">
      <text>
        <r>
          <rPr>
            <sz val="12"/>
            <rFont val="Times New Roman"/>
            <family val="1"/>
          </rPr>
          <t>стр.440 гр.4 ББ</t>
        </r>
      </text>
    </comment>
    <comment ref="M51" authorId="0">
      <text>
        <r>
          <rPr>
            <sz val="12"/>
            <rFont val="Times New Roman"/>
            <family val="1"/>
          </rPr>
          <t>стр.450 гр.4 ББ</t>
        </r>
      </text>
    </comment>
    <comment ref="O51" authorId="0">
      <text>
        <r>
          <rPr>
            <sz val="12"/>
            <rFont val="Times New Roman"/>
            <family val="1"/>
          </rPr>
          <t>стр.460 гр.4 ББ</t>
        </r>
      </text>
    </comment>
    <comment ref="E78" authorId="0">
      <text>
        <r>
          <rPr>
            <sz val="12"/>
            <rFont val="Times New Roman"/>
            <family val="1"/>
          </rPr>
          <t>стр.410 гр.3 ББ</t>
        </r>
      </text>
    </comment>
    <comment ref="G78" authorId="0">
      <text>
        <r>
          <rPr>
            <sz val="12"/>
            <rFont val="Times New Roman"/>
            <family val="1"/>
          </rPr>
          <t>стр.420 гр.3 ББ</t>
        </r>
      </text>
    </comment>
    <comment ref="I78" authorId="0">
      <text>
        <r>
          <rPr>
            <sz val="12"/>
            <rFont val="Times New Roman"/>
            <family val="1"/>
          </rPr>
          <t>стр.430 гр.3 ББ</t>
        </r>
      </text>
    </comment>
    <comment ref="K78" authorId="0">
      <text>
        <r>
          <rPr>
            <sz val="12"/>
            <rFont val="Times New Roman"/>
            <family val="1"/>
          </rPr>
          <t>стр.440 гр.3 ББ</t>
        </r>
      </text>
    </comment>
    <comment ref="M78" authorId="0">
      <text>
        <r>
          <rPr>
            <sz val="12"/>
            <rFont val="Times New Roman"/>
            <family val="1"/>
          </rPr>
          <t>стр.450 гр.3 ББ</t>
        </r>
      </text>
    </comment>
    <comment ref="O78" authorId="0">
      <text>
        <r>
          <rPr>
            <sz val="12"/>
            <rFont val="Times New Roman"/>
            <family val="1"/>
          </rPr>
          <t>стр.460 гр.3 ББ</t>
        </r>
      </text>
    </comment>
    <comment ref="Q78" authorId="0">
      <text>
        <r>
          <rPr>
            <sz val="12"/>
            <rFont val="Times New Roman"/>
            <family val="1"/>
          </rPr>
          <t>стр.470 гр.3 ББ</t>
        </r>
      </text>
    </comment>
  </commentList>
</comments>
</file>

<file path=xl/comments5.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t>
        </r>
        <r>
          <rPr>
            <b/>
            <i/>
            <sz val="10.5"/>
            <color indexed="10"/>
            <rFont val="Times New Roman"/>
            <family val="1"/>
          </rPr>
          <t>При этом обороты между указанными счетами в отчете о движении денежных средств не показываются.</t>
        </r>
        <r>
          <rPr>
            <sz val="10.5"/>
            <rFont val="Times New Roman"/>
            <family val="1"/>
          </rPr>
          <t xml:space="preserve">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J19" authorId="0">
      <text>
        <r>
          <rPr>
            <sz val="10.5"/>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уставных капиталах других организаций» показываются суммы денежных средств, полученные в виде дивидендов и других доходов от участия в уставных капиталах других организаций.</t>
        </r>
      </text>
    </comment>
    <comment ref="C40" authorId="0">
      <text>
        <r>
          <rPr>
            <sz val="10.5"/>
            <rFont val="Times New Roman"/>
            <family val="1"/>
          </rPr>
          <t>По строке 054 «проценты» показываются суммы денежных средств, полученные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займов другим лицам.</t>
        </r>
      </text>
    </comment>
    <comment ref="C46" authorId="0">
      <text>
        <r>
          <rPr>
            <sz val="10.5"/>
            <rFont val="Times New Roman"/>
            <family val="1"/>
          </rPr>
          <t>По строке 063 «на вклады в уставные капиталы других организаций» показываются суммы денежных средств, направленные в уставные капиталы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66" authorId="0">
      <text>
        <r>
          <rPr>
            <sz val="12"/>
            <rFont val="Times New Roman"/>
            <family val="1"/>
          </rPr>
          <t>стр.270 гр.3 ББ</t>
        </r>
      </text>
    </comment>
    <comment ref="J65" authorId="0">
      <text>
        <r>
          <rPr>
            <sz val="12"/>
            <rFont val="Times New Roman"/>
            <family val="1"/>
          </rPr>
          <t>стр.270 гр.4 ББ</t>
        </r>
      </text>
    </comment>
  </commentList>
</comments>
</file>

<file path=xl/comments6.xml><?xml version="1.0" encoding="utf-8"?>
<comments xmlns="http://schemas.openxmlformats.org/spreadsheetml/2006/main">
  <authors>
    <author>bondar </author>
  </authors>
  <commentList>
    <comment ref="C21" authorId="0">
      <text>
        <r>
          <rPr>
            <sz val="10.5"/>
            <rFont val="Times New Roman"/>
            <family val="1"/>
          </rPr>
          <t>По статье «Поступило средств» (строка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t>
        </r>
      </text>
    </comment>
    <comment ref="C28" authorId="0">
      <text>
        <r>
          <rPr>
            <sz val="10.5"/>
            <rFont val="Times New Roman"/>
            <family val="1"/>
          </rPr>
          <t>По статье «Использовано средств» (строка 300) показывается сумма использованных средств, в том числе на целевые мероприятия (строка 310), содержание аппарата управления (строка 320), иные цели (строка 330).</t>
        </r>
      </text>
    </comment>
    <comment ref="C44" authorId="0">
      <text>
        <r>
          <rPr>
            <sz val="10.5"/>
            <rFont val="Times New Roman"/>
            <family val="1"/>
          </rPr>
          <t>По статье «Остаток средств на ______20__» (строка 400) показываются остатки средств на конец отчетного периода и на конец периода предыдущего года, аналогичного отчетному периоду.</t>
        </r>
      </text>
    </comment>
    <comment ref="C20" authorId="0">
      <text>
        <r>
          <rPr>
            <sz val="10.5"/>
            <rFont val="Times New Roman"/>
            <family val="1"/>
          </rPr>
          <t>По статье «Остаток средств на 31.12.20__» (строка 100) показываются остатки средств на конец предыдущего года и на конец года, предшествующего предыдущему году.</t>
        </r>
      </text>
    </comment>
  </commentList>
</comments>
</file>

<file path=xl/comments8.xml><?xml version="1.0" encoding="utf-8"?>
<comments xmlns="http://schemas.openxmlformats.org/spreadsheetml/2006/main">
  <authors>
    <author>bondar</author>
  </authors>
  <commentList>
    <comment ref="V3" authorId="0">
      <text>
        <r>
          <rPr>
            <sz val="11"/>
            <rFont val="Times New Roman"/>
            <family val="1"/>
          </rPr>
          <t>Справа находится таблица, в которой перечислены виды экономической деятельности (наименование секции, раздел, группа), из раскрывающегося списка необходимо выбрать вид экономической деятельности (секцию и группу).</t>
        </r>
      </text>
    </comment>
  </commentList>
</comments>
</file>

<file path=xl/comments9.xml><?xml version="1.0" encoding="utf-8"?>
<comments xmlns="http://schemas.openxmlformats.org/spreadsheetml/2006/main">
  <authors>
    <author>bondar</author>
  </authors>
  <commentList>
    <comment ref="N14" authorId="0">
      <text>
        <r>
          <rPr>
            <sz val="11"/>
            <rFont val="Times New Roman"/>
            <family val="1"/>
          </rPr>
          <t>В данную ячейку введите коэффициенты за прошлый период вручную.</t>
        </r>
      </text>
    </comment>
    <comment ref="N17" authorId="0">
      <text>
        <r>
          <rPr>
            <sz val="11"/>
            <rFont val="Times New Roman"/>
            <family val="1"/>
          </rPr>
          <t>В данную ячейку введите коэффициенты за прошлый период вручную.</t>
        </r>
      </text>
    </comment>
  </commentList>
</comments>
</file>

<file path=xl/sharedStrings.xml><?xml version="1.0" encoding="utf-8"?>
<sst xmlns="http://schemas.openxmlformats.org/spreadsheetml/2006/main" count="1010" uniqueCount="721">
  <si>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</si>
  <si>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</si>
  <si>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</si>
  <si>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</si>
  <si>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</si>
  <si>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</si>
  <si>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</si>
  <si>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</si>
  <si>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</si>
  <si>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</si>
  <si>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</si>
  <si>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</si>
  <si>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</si>
  <si>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</si>
  <si>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</si>
  <si>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</si>
  <si>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</si>
  <si>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</si>
  <si>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</si>
  <si>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</si>
  <si>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</si>
  <si>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</si>
  <si>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</si>
  <si>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</si>
  <si>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</si>
  <si>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</si>
  <si>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</si>
  <si>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</si>
  <si>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</si>
  <si>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</si>
  <si>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</si>
  <si>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</si>
  <si>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</si>
  <si>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</si>
  <si>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</si>
  <si>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</si>
  <si>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</si>
  <si>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</si>
  <si>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</si>
  <si>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</si>
  <si>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</si>
  <si>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</si>
  <si>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</si>
  <si>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</si>
  <si>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</si>
  <si>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</si>
  <si>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</si>
  <si>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</si>
  <si>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</si>
  <si>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</si>
  <si>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</si>
  <si>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</si>
  <si>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</si>
  <si>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</si>
  <si>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</si>
  <si>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</si>
  <si>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</si>
  <si>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</si>
  <si>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</si>
  <si>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</si>
  <si>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</si>
  <si>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</si>
  <si>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</si>
  <si>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</si>
  <si>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</si>
  <si>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</si>
  <si>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</si>
  <si>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</si>
  <si>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</si>
  <si>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</si>
  <si>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</si>
  <si>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</si>
  <si>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</si>
  <si>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</si>
  <si>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</si>
  <si>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</si>
  <si>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</si>
  <si>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</si>
  <si>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</si>
  <si>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</si>
  <si>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</si>
  <si>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</si>
  <si>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</si>
  <si>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</si>
  <si>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</si>
  <si>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</si>
  <si>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</si>
  <si>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</si>
  <si>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</si>
  <si>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</si>
  <si>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</si>
  <si>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</si>
  <si>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</si>
  <si>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</si>
  <si>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</si>
  <si>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</si>
  <si>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</si>
  <si>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</si>
  <si>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</si>
  <si>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</si>
  <si>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</si>
  <si>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</si>
  <si>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</si>
  <si>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</si>
  <si>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</si>
  <si>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</si>
  <si>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</si>
  <si>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</si>
  <si>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</si>
  <si>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</si>
  <si>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</si>
  <si>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</si>
  <si>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</si>
  <si>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</si>
  <si>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</si>
  <si>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</si>
  <si>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</si>
  <si>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</si>
  <si>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</si>
  <si>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</si>
  <si>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</si>
  <si>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</si>
  <si>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</si>
  <si>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</si>
  <si>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</si>
  <si>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</si>
  <si>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</si>
  <si>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</si>
  <si>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</si>
  <si>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</si>
  <si>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</si>
  <si>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</si>
  <si>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</si>
  <si>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</si>
  <si>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</si>
  <si>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</si>
  <si>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</si>
  <si>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</si>
  <si>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</si>
  <si>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</si>
  <si>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</si>
  <si>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</si>
  <si>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</si>
  <si>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</si>
  <si>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</si>
  <si>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</si>
  <si>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</si>
  <si>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</si>
  <si>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</si>
  <si>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</si>
  <si>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</si>
  <si>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</si>
  <si>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</si>
  <si>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</si>
  <si>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</si>
  <si>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</si>
  <si>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</si>
  <si>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</si>
  <si>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</si>
  <si>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</si>
  <si>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</si>
  <si>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</si>
  <si>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</si>
  <si>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</si>
  <si>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</si>
  <si>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</si>
  <si>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</si>
  <si>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</si>
  <si>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</si>
  <si>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</si>
  <si>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</si>
  <si>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</si>
  <si>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</si>
  <si>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</si>
  <si>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</si>
  <si>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</si>
  <si>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</si>
  <si>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</si>
  <si>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</si>
  <si>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</si>
  <si>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</si>
  <si>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</si>
  <si>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</si>
  <si>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</si>
  <si>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</si>
  <si>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</si>
  <si>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</si>
  <si>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</si>
  <si>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</si>
  <si>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</si>
  <si>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</si>
  <si>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</si>
  <si>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</si>
  <si>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</si>
  <si>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</si>
  <si>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</si>
  <si>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</si>
  <si>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</si>
  <si>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</si>
  <si>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</si>
  <si>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</si>
  <si>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</si>
  <si>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</si>
  <si>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</si>
  <si>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</si>
  <si>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</si>
  <si>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</si>
  <si>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</si>
  <si>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</si>
  <si>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</si>
  <si>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</si>
  <si>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</si>
  <si>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</si>
  <si>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</si>
  <si>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</si>
  <si>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</si>
  <si>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</si>
  <si>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</si>
  <si>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</si>
  <si>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</si>
  <si>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</si>
  <si>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</si>
  <si>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</si>
  <si>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</si>
  <si>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</si>
  <si>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</si>
  <si>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</si>
  <si>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</si>
  <si>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</si>
  <si>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</si>
  <si>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</si>
  <si>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</si>
  <si>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</si>
  <si>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</si>
  <si>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</si>
  <si>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</si>
  <si>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</si>
  <si>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</si>
  <si>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</si>
  <si>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</si>
  <si>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</si>
  <si>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</si>
  <si>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</si>
  <si>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</si>
  <si>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</si>
  <si>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проценты</t>
  </si>
  <si>
    <t xml:space="preserve">  на предоставление займов</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</si>
  <si>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</si>
  <si>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</si>
  <si>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</si>
  <si>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</si>
  <si>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</si>
  <si>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</si>
  <si>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</si>
  <si>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</si>
  <si>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Поступило средств</t>
  </si>
  <si>
    <t>Использовано средств</t>
  </si>
  <si>
    <t xml:space="preserve">  вступительные взносы</t>
  </si>
  <si>
    <t xml:space="preserve">  членские взносы</t>
  </si>
  <si>
    <t xml:space="preserve">  целевые взносы</t>
  </si>
  <si>
    <t xml:space="preserve">  безвозмездная (спонсорская) помощь</t>
  </si>
  <si>
    <t xml:space="preserve">  на целевые мероприятия</t>
  </si>
  <si>
    <t xml:space="preserve">  на содержание аппарата управления</t>
  </si>
  <si>
    <t>        в том числе:</t>
  </si>
  <si>
    <t xml:space="preserve">    безвозмездная (спонсорская) помощь</t>
  </si>
  <si>
    <t>    представительские и иные аналогичные 
    мероприятия</t>
  </si>
  <si>
    <t>    иные мероприятия</t>
  </si>
  <si>
    <t>    на оплату труда</t>
  </si>
  <si>
    <t>    на служебные командировки</t>
  </si>
  <si>
    <t>    содержание основных средств и иного 
    имущества</t>
  </si>
  <si>
    <t>    ремонт основных средств и иного имущества</t>
  </si>
  <si>
    <t xml:space="preserve">  дивиденды и другие доходы 
  от участия в уставном 
  капитале организации</t>
  </si>
  <si>
    <t xml:space="preserve">  выкуп акций (долей 
  в уставном капитале)</t>
  </si>
  <si>
    <t>Приложение
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27.12.2011 № 140/206</t>
  </si>
  <si>
    <t>Результаты расчета коэффициентов платежеспособности субъекта хозяйствования</t>
  </si>
  <si>
    <t>(наименование субъекта хозяйствования)</t>
  </si>
  <si>
    <t xml:space="preserve">по состоянию на </t>
  </si>
  <si>
    <t>Наименование показателя</t>
  </si>
  <si>
    <t>На начало периода</t>
  </si>
  <si>
    <t>Нормативное значение коэффициента</t>
  </si>
  <si>
    <t>Коэффициент текущей ликвидности (К1)</t>
  </si>
  <si>
    <t>Коэффициент обеспеченности собственными оборотными средствами (К2)</t>
  </si>
  <si>
    <t>№ п/п</t>
  </si>
  <si>
    <t>К1 =</t>
  </si>
  <si>
    <t>КА</t>
  </si>
  <si>
    <t>КО</t>
  </si>
  <si>
    <t>=</t>
  </si>
  <si>
    <t>К2 =</t>
  </si>
  <si>
    <t>СК + ДО - ДА</t>
  </si>
  <si>
    <t>На момент установления неплатеже-способности</t>
  </si>
  <si>
    <t>КО + ДО</t>
  </si>
  <si>
    <t>ИБ</t>
  </si>
  <si>
    <t>Разделы</t>
  </si>
  <si>
    <t>Группы</t>
  </si>
  <si>
    <t>01</t>
  </si>
  <si>
    <t>02</t>
  </si>
  <si>
    <t>К3 &lt;= 0,85</t>
  </si>
  <si>
    <t xml:space="preserve">Анализ финансового состояния и платежеспособности субъектов хозяйствования </t>
  </si>
  <si>
    <t>ФВк + ДС</t>
  </si>
  <si>
    <t>К3 =</t>
  </si>
  <si>
    <r>
      <t>К</t>
    </r>
    <r>
      <rPr>
        <b/>
        <vertAlign val="subscript"/>
        <sz val="10.5"/>
        <color indexed="12"/>
        <rFont val="Times New Roman"/>
        <family val="1"/>
      </rPr>
      <t>абсл</t>
    </r>
    <r>
      <rPr>
        <b/>
        <sz val="10.5"/>
        <color indexed="12"/>
        <rFont val="Times New Roman"/>
        <family val="1"/>
      </rPr>
      <t xml:space="preserve"> =</t>
    </r>
  </si>
  <si>
    <r>
      <t>Коэффициент абсолютной ликвидности (К</t>
    </r>
    <r>
      <rPr>
        <vertAlign val="subscript"/>
        <sz val="10.5"/>
        <rFont val="Times New Roman"/>
        <family val="1"/>
      </rPr>
      <t>абсл</t>
    </r>
    <r>
      <rPr>
        <sz val="10.5"/>
        <rFont val="Times New Roman"/>
        <family val="1"/>
      </rPr>
      <t>)</t>
    </r>
  </si>
  <si>
    <t>Коэффициент общей оборачиваемости капитала</t>
  </si>
  <si>
    <r>
      <t>К</t>
    </r>
    <r>
      <rPr>
        <b/>
        <vertAlign val="subscript"/>
        <sz val="10.5"/>
        <color indexed="12"/>
        <rFont val="Times New Roman"/>
        <family val="1"/>
      </rPr>
      <t xml:space="preserve">оок </t>
    </r>
    <r>
      <rPr>
        <b/>
        <sz val="10.5"/>
        <color indexed="12"/>
        <rFont val="Times New Roman"/>
        <family val="1"/>
      </rPr>
      <t>=</t>
    </r>
  </si>
  <si>
    <t xml:space="preserve">ОП стр. 010 </t>
  </si>
  <si>
    <t>Коэффициент оборачиваемости оборотных средств (краткосрочных активов)</t>
  </si>
  <si>
    <r>
      <t>К</t>
    </r>
    <r>
      <rPr>
        <b/>
        <vertAlign val="subscript"/>
        <sz val="10.5"/>
        <color indexed="12"/>
        <rFont val="Times New Roman"/>
        <family val="1"/>
      </rPr>
      <t xml:space="preserve">оос </t>
    </r>
    <r>
      <rPr>
        <b/>
        <sz val="10.5"/>
        <color indexed="12"/>
        <rFont val="Times New Roman"/>
        <family val="1"/>
      </rPr>
      <t>=</t>
    </r>
  </si>
  <si>
    <t>(ББ стр. 300 гф. 3 + ББ стр. 300 гф. 4) / 2</t>
  </si>
  <si>
    <t>(ББ стр. 290 гф. 3 + ББ стр. 290 гф. 4) / 2</t>
  </si>
  <si>
    <t>Примечание</t>
  </si>
  <si>
    <r>
      <t>К</t>
    </r>
    <r>
      <rPr>
        <vertAlign val="subscript"/>
        <sz val="10.5"/>
        <rFont val="Times New Roman"/>
        <family val="1"/>
      </rPr>
      <t>абсл</t>
    </r>
    <r>
      <rPr>
        <sz val="10.5"/>
        <rFont val="Times New Roman"/>
        <family val="1"/>
      </rPr>
      <t xml:space="preserve"> &gt;= 0,2</t>
    </r>
  </si>
  <si>
    <t>Коэффициент капитализации</t>
  </si>
  <si>
    <r>
      <t>К</t>
    </r>
    <r>
      <rPr>
        <b/>
        <vertAlign val="subscript"/>
        <sz val="10.5"/>
        <color indexed="12"/>
        <rFont val="Times New Roman"/>
        <family val="1"/>
      </rPr>
      <t xml:space="preserve">кап </t>
    </r>
    <r>
      <rPr>
        <b/>
        <sz val="10.5"/>
        <color indexed="12"/>
        <rFont val="Times New Roman"/>
        <family val="1"/>
      </rPr>
      <t>=</t>
    </r>
  </si>
  <si>
    <r>
      <t>К</t>
    </r>
    <r>
      <rPr>
        <vertAlign val="subscript"/>
        <sz val="10.5"/>
        <rFont val="Times New Roman"/>
        <family val="1"/>
      </rPr>
      <t xml:space="preserve">кап  </t>
    </r>
    <r>
      <rPr>
        <sz val="10.5"/>
        <rFont val="Times New Roman"/>
        <family val="1"/>
      </rPr>
      <t>&lt;= 1,0</t>
    </r>
  </si>
  <si>
    <t xml:space="preserve">ББ стр. 590  + ББ стр. 690 </t>
  </si>
  <si>
    <t>ББ стр. 490</t>
  </si>
  <si>
    <t xml:space="preserve">Коэффициент финансовой независимости (автономии) </t>
  </si>
  <si>
    <r>
      <t>К</t>
    </r>
    <r>
      <rPr>
        <b/>
        <vertAlign val="subscript"/>
        <sz val="10.5"/>
        <color indexed="12"/>
        <rFont val="Times New Roman"/>
        <family val="1"/>
      </rPr>
      <t xml:space="preserve">фн </t>
    </r>
    <r>
      <rPr>
        <b/>
        <sz val="10.5"/>
        <color indexed="12"/>
        <rFont val="Times New Roman"/>
        <family val="1"/>
      </rPr>
      <t>=</t>
    </r>
  </si>
  <si>
    <r>
      <t>К</t>
    </r>
    <r>
      <rPr>
        <vertAlign val="subscript"/>
        <sz val="10.5"/>
        <rFont val="Times New Roman"/>
        <family val="1"/>
      </rPr>
      <t xml:space="preserve">фн  </t>
    </r>
    <r>
      <rPr>
        <sz val="10.5"/>
        <rFont val="Times New Roman"/>
        <family val="1"/>
      </rPr>
      <t>&gt;= 0,4 - 0,6</t>
    </r>
  </si>
  <si>
    <t>ББ стр. 290</t>
  </si>
  <si>
    <t>ББ стр. 690</t>
  </si>
  <si>
    <t xml:space="preserve">  ББ стр. 490 + ББ стр. 590 - ББ стр. 190</t>
  </si>
  <si>
    <t>ББ стр. 690 + ББ стр. 590</t>
  </si>
  <si>
    <t>ББ стр. 300</t>
  </si>
  <si>
    <t>ББ стр. 700</t>
  </si>
  <si>
    <t>ББ стр. 260 + ББ стр. 270</t>
  </si>
  <si>
    <t>≠</t>
  </si>
  <si>
    <t>стр.270 гр.3 ББ ≠ стр.130 гр.3 Отчета</t>
  </si>
  <si>
    <t>стр.220 гр.4</t>
  </si>
  <si>
    <t>стр.052 гр.7 - стр.062 гр.7</t>
  </si>
  <si>
    <t>стр.230 гр.4</t>
  </si>
  <si>
    <t>стр.053 гр.10 - стр.063 гр.10</t>
  </si>
  <si>
    <t>стр.220 гр.3</t>
  </si>
  <si>
    <t>стр.230 гр.3</t>
  </si>
  <si>
    <t>стр.152 гр.7 - стр.162 гр.7</t>
  </si>
  <si>
    <t>стр.153 гр.10 - стр.163 гр.10</t>
  </si>
  <si>
    <t>I. ДОЛГОСРОЧНЫЕ АКТИВЫ (190)</t>
  </si>
  <si>
    <t>Основные средства (110)</t>
  </si>
  <si>
    <t>Нематериальные активы (120)</t>
  </si>
  <si>
    <t>Доходные вложения в материальные активы (130)</t>
  </si>
  <si>
    <t xml:space="preserve">    инвестиционная недвижимость (131)</t>
  </si>
  <si>
    <t xml:space="preserve">    предметы финансовой аренды (лизинга)  (132)</t>
  </si>
  <si>
    <t>Вложения в долгосрочные активы (140)</t>
  </si>
  <si>
    <t>Долгосрочные финансовые вложения (150)</t>
  </si>
  <si>
    <t>Отложенные налоговые активы (160)</t>
  </si>
  <si>
    <t>Долгосрочная дебиторская задолженность (170)</t>
  </si>
  <si>
    <t>II. КРАТКОСРОЧНЫЕ АКТИВЫ (290)</t>
  </si>
  <si>
    <t>Запасы (210)</t>
  </si>
  <si>
    <t xml:space="preserve">    материалы (211)</t>
  </si>
  <si>
    <t xml:space="preserve">    животные на выращивании и откорме (212)</t>
  </si>
  <si>
    <t xml:space="preserve">    незавершенное производство (213)</t>
  </si>
  <si>
    <t xml:space="preserve">    готовая продукция и товары (214)</t>
  </si>
  <si>
    <t xml:space="preserve">    товары отгруженные (215)</t>
  </si>
  <si>
    <t xml:space="preserve">    прочие запасы (216)</t>
  </si>
  <si>
    <t>Расходы будущих периодов (230)</t>
  </si>
  <si>
    <t>Краткосрочная дебиторская задолженность (250)</t>
  </si>
  <si>
    <t>Краткосрочные финансовые вложения (260)</t>
  </si>
  <si>
    <t>Денежные средства и их эквиваленты (270)</t>
  </si>
  <si>
    <t>Прочие краткосрочные активы (280)</t>
  </si>
  <si>
    <t>БАЛАНС (300)</t>
  </si>
  <si>
    <t>III. СОБСТВЕННЫЙ КАПИТАЛ (490)</t>
  </si>
  <si>
    <t>Уставный капитал (410)</t>
  </si>
  <si>
    <t>Неоплаченная часть уставного капитала (420)</t>
  </si>
  <si>
    <t>Резервный капитал (440)</t>
  </si>
  <si>
    <t>Добавочный капитал (450)</t>
  </si>
  <si>
    <t>Чистая прибыль (убыток) отчетного периода (470)</t>
  </si>
  <si>
    <t>Целевое финансирование (480)</t>
  </si>
  <si>
    <t>IV. ДОЛГОСРОЧНЫЕ ОБЯЗАТЕЛЬСТВА (590)</t>
  </si>
  <si>
    <t>Долгосрочные кредиты и займы (510)</t>
  </si>
  <si>
    <t>Отложенные налоговые обязательства (530)</t>
  </si>
  <si>
    <t>Доходы будущих периодов (540)</t>
  </si>
  <si>
    <t>Резервы предстоящих платежей (550)</t>
  </si>
  <si>
    <t>Прочие долгосрочные обязательства (560)</t>
  </si>
  <si>
    <t>V. КРАТКОСРОЧНЫЕ ОБЯЗАТЕЛЬСТВА (690)</t>
  </si>
  <si>
    <t>Краткосрочные кредиты и займы (610)</t>
  </si>
  <si>
    <t>Краткосрочная кредиторская задолженность (630)</t>
  </si>
  <si>
    <t xml:space="preserve">    по авансам полученным (632)</t>
  </si>
  <si>
    <t xml:space="preserve">    по налогам и сборам (633)</t>
  </si>
  <si>
    <t xml:space="preserve">    по оплате труда (635)</t>
  </si>
  <si>
    <t xml:space="preserve">    по лизинговым платежам (636)</t>
  </si>
  <si>
    <t xml:space="preserve">    прочим кредиторам (638)</t>
  </si>
  <si>
    <t>Доходы будущих периодов (650)</t>
  </si>
  <si>
    <t>Резервы предстоящих платежей (660)</t>
  </si>
  <si>
    <t>Прочие краткосрочные обязательства (670)</t>
  </si>
  <si>
    <t xml:space="preserve">    прочие доходные вложения в материальные 
    активы  (133)</t>
  </si>
  <si>
    <t>2</t>
  </si>
  <si>
    <t>3</t>
  </si>
  <si>
    <t>4</t>
  </si>
  <si>
    <t>5</t>
  </si>
  <si>
    <t>6</t>
  </si>
  <si>
    <t>7</t>
  </si>
  <si>
    <t>Х</t>
  </si>
  <si>
    <t>БАЛАНС (700)</t>
  </si>
  <si>
    <t>Анализ структуры актива бухгалтерского баланса</t>
  </si>
  <si>
    <t>Собственные акции (доли в уставном 
капитале) (430)</t>
  </si>
  <si>
    <t>Нераспределенная прибыль (непокрытый 
убыток) (460)</t>
  </si>
  <si>
    <t>Долгосрочные обязательства по лизинговым 
платежам (520)</t>
  </si>
  <si>
    <t>Краткосрочная часть долгосрочных 
обязательств (620)</t>
  </si>
  <si>
    <t xml:space="preserve">    по социальному страхованию 
    и обеспечению (634)</t>
  </si>
  <si>
    <t xml:space="preserve">    собственнику имущества (учредителям, 
    участникам) (637)</t>
  </si>
  <si>
    <t>Обязательства, предназначенные 
для реализации (640)</t>
  </si>
  <si>
    <t>Анализ структуры собственного капитала и обязательств бухгалтерского баланса</t>
  </si>
  <si>
    <t>Показатели структуры актива в валюте (итоге) баланса</t>
  </si>
  <si>
    <t>прирост (+),
снижение (-)</t>
  </si>
  <si>
    <t>абсолютная величина</t>
  </si>
  <si>
    <t>удельный вес, %</t>
  </si>
  <si>
    <t>Прочие долгосрочные активы (180)</t>
  </si>
  <si>
    <t>Долгосрочные активы, предназначенные 
для реализации (220)</t>
  </si>
  <si>
    <t>Налог на добавленную стоимость по приобретенным товарам, работам, услугам (240)</t>
  </si>
  <si>
    <t xml:space="preserve">    поставщикам, подрядчикам, 
    исполнителям (631)</t>
  </si>
  <si>
    <t>РАСЧЕТ</t>
  </si>
  <si>
    <t>стоимости чистых активов организации</t>
  </si>
  <si>
    <t>АКТИВЫ</t>
  </si>
  <si>
    <t>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</si>
  <si>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</si>
  <si>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</si>
  <si>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</si>
  <si>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</si>
  <si>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</si>
  <si>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</si>
  <si>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</si>
  <si>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</si>
  <si>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</si>
  <si>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</si>
  <si>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</si>
  <si>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</si>
  <si>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</si>
  <si>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</si>
  <si>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</si>
  <si>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</si>
  <si>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</si>
  <si>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ОБЯЗАТЕЛЬСТВА</t>
  </si>
  <si>
    <t>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</si>
  <si>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</si>
  <si>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</si>
  <si>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</si>
  <si>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</si>
  <si>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</si>
  <si>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</si>
  <si>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</si>
  <si>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</si>
  <si>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</si>
  <si>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</si>
  <si>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</si>
  <si>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 xml:space="preserve">Приложение 1
к Инструкции о порядке расчета стоимости чистых активов
11.06.2012 № 35 </t>
  </si>
  <si>
    <t>1</t>
  </si>
  <si>
    <t>1.1</t>
  </si>
  <si>
    <t>1.1.1</t>
  </si>
  <si>
    <t>1.1.2</t>
  </si>
  <si>
    <t>1.1.3</t>
  </si>
  <si>
    <t>1.1.4</t>
  </si>
  <si>
    <t>1.1.5</t>
  </si>
  <si>
    <t>1.1.6</t>
  </si>
  <si>
    <t>1.1.7</t>
  </si>
  <si>
    <t>1.1.8</t>
  </si>
  <si>
    <t>1.2</t>
  </si>
  <si>
    <t>1.2.1</t>
  </si>
  <si>
    <t>1.2.2</t>
  </si>
  <si>
    <t>1.2.3</t>
  </si>
  <si>
    <t>1.2.4</t>
  </si>
  <si>
    <t>1.2.5</t>
  </si>
  <si>
    <t>1.2.6</t>
  </si>
  <si>
    <t>1.2.7</t>
  </si>
  <si>
    <t>1.2.8</t>
  </si>
  <si>
    <t>3.1</t>
  </si>
  <si>
    <t>3.1.1</t>
  </si>
  <si>
    <t>3.1.2</t>
  </si>
  <si>
    <t>3.1.3</t>
  </si>
  <si>
    <t>3.1.4</t>
  </si>
  <si>
    <t>3.1.5</t>
  </si>
  <si>
    <t>3.1.6</t>
  </si>
  <si>
    <t>3.2</t>
  </si>
  <si>
    <t>3.2.1</t>
  </si>
  <si>
    <t>3.2.2</t>
  </si>
  <si>
    <t>3.2.3</t>
  </si>
  <si>
    <t>3.2.4</t>
  </si>
  <si>
    <t>3.2.5</t>
  </si>
  <si>
    <t>3.2.6</t>
  </si>
  <si>
    <t>3.2.7</t>
  </si>
  <si>
    <t>АКТИВЫ, принимаемые к расчету 
(строка 1.1 + строка 1.2)</t>
  </si>
  <si>
    <t>ОБЯЗАТЕЛЬСТВА, принимаемые к расчету 
(строка 3.1 + строка 3.2)</t>
  </si>
  <si>
    <t>краткосрочные обязательства</t>
  </si>
  <si>
    <t xml:space="preserve">На конец отчетного периода </t>
  </si>
  <si>
    <t>На начало отчетного периода</t>
  </si>
  <si>
    <t>Стоимость чистых активов (строка 2 - строка 4)</t>
  </si>
  <si>
    <t>Подготовлено редакцией АПС "Бизнес-Инфо" (ООО "Профессиональные правовые системы")</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</si>
  <si>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</si>
  <si>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</si>
  <si>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На момент установления неплатежеспособности</t>
  </si>
  <si>
    <t>Инвестиционная недвижимость</t>
  </si>
  <si>
    <t>Предметы финансовой аренды (лизинга)</t>
  </si>
  <si>
    <t>Прочие доходные вложения в материальные активы</t>
  </si>
  <si>
    <t>НДС по приобретенным товарам, работам, услугам</t>
  </si>
  <si>
    <t>Собственные акции</t>
  </si>
  <si>
    <t>Краткосрочная часть долгосрочных 
обязательств</t>
  </si>
  <si>
    <t>Рабочая книга содержит:</t>
  </si>
  <si>
    <t>1) пять форм бухгалтерской отчетности;</t>
  </si>
  <si>
    <t>2) расчет стоимости чистых активов;</t>
  </si>
  <si>
    <t>3) расчет коэффициентов платежеспособности и анализ финансового состояния субъектов хозяйствования.</t>
  </si>
  <si>
    <t>Шаблон создан на основании следующих нормативных документов:</t>
  </si>
  <si>
    <t xml:space="preserve"> - постановление Минфина РБ от 11.06.2012 № 35 «Об утверждении Инструкции о порядке расчета стоимости чистых активов и признании утратившими силу некоторых нормативных правовых актов Министерства финансов Республики Беларусь и их отдельных структурных элементов»;</t>
  </si>
  <si>
    <t xml:space="preserve"> - постановление Минфина РБ и Минэкономики РБ от 27.12.2011 № 140/206 «Об утверждении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</si>
  <si>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Инструкция.</t>
  </si>
  <si>
    <t>Бухгалтерская отчетность представлена в виде шаблона в MS Excel.</t>
  </si>
  <si>
    <t>Начните работу с очиститки баланса от ранее введенных в ячейки данных, для этого воспользуйтесь</t>
  </si>
  <si>
    <t>заполняемую форму от данных оттчетного периода -       .</t>
  </si>
  <si>
    <t xml:space="preserve">кнопкой       . Очистить все формы от данных текущего года можно с помощью кнопки       , очитить только </t>
  </si>
  <si>
    <t xml:space="preserve">Налог на прибыль </t>
  </si>
  <si>
    <t>Прочие налоги и сборы, исчисляемые из прибыли (дохода)</t>
  </si>
  <si>
    <t>Прочие платежи, исчисляемые из прибыли (дохода)</t>
  </si>
  <si>
    <t>ОТЧЕТ
об изменении собственного капитала</t>
  </si>
  <si>
    <t>об использовании целевого финансирования</t>
  </si>
  <si>
    <t xml:space="preserve">    амортизация основных средств 
    и иного имущества </t>
  </si>
  <si>
    <t xml:space="preserve">    прочие </t>
  </si>
  <si>
    <t xml:space="preserve">  на иные цели</t>
  </si>
  <si>
    <t>326</t>
  </si>
  <si>
    <t>330</t>
  </si>
  <si>
    <t>70, 76</t>
  </si>
  <si>
    <t>Коэффициент обеспеченности обязательств 
активами (К3)</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</si>
  <si>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</si>
  <si>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</si>
  <si>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</si>
  <si>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</si>
  <si>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</si>
  <si>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</si>
  <si>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</si>
  <si>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</si>
  <si>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</si>
  <si>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</si>
  <si>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</si>
  <si>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</si>
  <si>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</si>
  <si>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</si>
  <si>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</si>
  <si>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</si>
  <si>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</si>
  <si>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</si>
  <si>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</si>
  <si>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</si>
  <si>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</si>
  <si>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</si>
  <si>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</si>
  <si>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</si>
  <si>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</si>
  <si>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</si>
  <si>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</si>
  <si>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</si>
  <si>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</si>
  <si>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</si>
  <si>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</si>
  <si>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</si>
  <si>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</si>
  <si>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</si>
  <si>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</si>
  <si>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</si>
  <si>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</si>
  <si>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</si>
  <si>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</si>
  <si>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</si>
  <si>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</si>
  <si>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</si>
  <si>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</si>
  <si>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</si>
  <si>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</si>
  <si>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</si>
  <si>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</si>
  <si>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</si>
  <si>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</si>
  <si>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</si>
  <si>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</si>
  <si>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</si>
  <si>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</si>
  <si>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</si>
  <si>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</si>
  <si>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</si>
  <si>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</si>
  <si>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</si>
  <si>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</si>
  <si>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</si>
  <si>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</si>
  <si>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</si>
  <si>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</si>
  <si>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</si>
  <si>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</si>
  <si>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</si>
  <si>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</si>
  <si>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</si>
  <si>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</si>
  <si>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</si>
  <si>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</si>
  <si>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</si>
  <si>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</si>
  <si>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</si>
  <si>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</si>
  <si>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Наименование секций</t>
  </si>
  <si>
    <t>Коэффициент текущей ликвидности -норматив (К1)</t>
  </si>
  <si>
    <t>Коэффициент обеспеченности собственными оборотными средствами - норматив (К2)</t>
  </si>
  <si>
    <t>Коэффициент обеспеченности обязательств активами - норматив (К3)</t>
  </si>
  <si>
    <t>1. А. Сельское, лесное и рыбное хозяйство</t>
  </si>
  <si>
    <t>011-017</t>
  </si>
  <si>
    <t>для всех видов экономической деятельности согласно Общегосударственному классификатору видов экономической деятельности в Республике Беларусь - не более 0,85</t>
  </si>
  <si>
    <t>021-024</t>
  </si>
  <si>
    <t>03</t>
  </si>
  <si>
    <t>031-032</t>
  </si>
  <si>
    <t>2. В. Горнодобывающая промышленность</t>
  </si>
  <si>
    <t>05-09</t>
  </si>
  <si>
    <t>051-052, 061-062, 071-072, 081, 089, 091</t>
  </si>
  <si>
    <t>3. С. Обрабатывающая промышленность</t>
  </si>
  <si>
    <t>10</t>
  </si>
  <si>
    <t>101, 104-109</t>
  </si>
  <si>
    <t>102-103</t>
  </si>
  <si>
    <t>11-12</t>
  </si>
  <si>
    <t>110, 120</t>
  </si>
  <si>
    <t>13-15</t>
  </si>
  <si>
    <t>131-133, 139, 141-143, 151-152</t>
  </si>
  <si>
    <t>16-18</t>
  </si>
  <si>
    <t>161-162, 171-172, 181-182</t>
  </si>
  <si>
    <t>подкласс 19201</t>
  </si>
  <si>
    <t>20-21</t>
  </si>
  <si>
    <t>201-206, 211-212</t>
  </si>
  <si>
    <t>221-222</t>
  </si>
  <si>
    <t>231-237, 239</t>
  </si>
  <si>
    <t>241, 242, 244, 245</t>
  </si>
  <si>
    <t>252-257, 259</t>
  </si>
  <si>
    <t>261-267</t>
  </si>
  <si>
    <t>271-275, 279</t>
  </si>
  <si>
    <t>281-282, 284, 289</t>
  </si>
  <si>
    <t>29-30</t>
  </si>
  <si>
    <t>291-293, 301-304, 309</t>
  </si>
  <si>
    <t>31-33</t>
  </si>
  <si>
    <t>310, 321-322, 324, 329</t>
  </si>
  <si>
    <t>323, 325, 331-332</t>
  </si>
  <si>
    <t>4. D. Снабжение электроэнергией, газом, паром, горячей водой и кондиционированным воздухом</t>
  </si>
  <si>
    <t>5. Е. Водоснабжение; сбор, обработка и удаление отходов, деятельность по ликвидации загрязнений</t>
  </si>
  <si>
    <t>36-39</t>
  </si>
  <si>
    <t>360-370, 381-382, 390</t>
  </si>
  <si>
    <t>6. F. Строительство</t>
  </si>
  <si>
    <t>41-43</t>
  </si>
  <si>
    <t>412, 421-422, 429, 431-433, 439</t>
  </si>
  <si>
    <t>7. G. Оптовая и розничная торговля; ремонт автомобилей и мотоциклов</t>
  </si>
  <si>
    <t>45-47</t>
  </si>
  <si>
    <t>451-454, 461-467, 469, 471-479</t>
  </si>
  <si>
    <t>8. H. Транспортная деятельность, складирование, почтовая и курьерская деятельность</t>
  </si>
  <si>
    <t>49-52</t>
  </si>
  <si>
    <t>491-495, 501-504, 511-512, 521-522</t>
  </si>
  <si>
    <t>531-532</t>
  </si>
  <si>
    <t>9. I. Услуги по временному проживанию и питанию</t>
  </si>
  <si>
    <t>551-553, 559</t>
  </si>
  <si>
    <t>561-563</t>
  </si>
  <si>
    <t>10. J. Информация и связь</t>
  </si>
  <si>
    <t>60-61</t>
  </si>
  <si>
    <t>601-602, 611-613, 619</t>
  </si>
  <si>
    <t>62-63</t>
  </si>
  <si>
    <t>620, 631</t>
  </si>
  <si>
    <t>11. K. Финансовая и страховая деятельность</t>
  </si>
  <si>
    <t>64-66</t>
  </si>
  <si>
    <t>641-643</t>
  </si>
  <si>
    <t>651-653, 661-663</t>
  </si>
  <si>
    <t>12. L. Операции с недвижимым имуществом</t>
  </si>
  <si>
    <t>681-682</t>
  </si>
  <si>
    <t>13. М. Профессиональная, научная и техническая деятельность</t>
  </si>
  <si>
    <t>69-71</t>
  </si>
  <si>
    <t>691-692, 701-702, 711</t>
  </si>
  <si>
    <t>721-722</t>
  </si>
  <si>
    <t>741, 743, 749</t>
  </si>
  <si>
    <t>14. N. Деятельность в сфере административных и вспомогательных услуг</t>
  </si>
  <si>
    <t>771-773</t>
  </si>
  <si>
    <t>781-783</t>
  </si>
  <si>
    <t>791, 799</t>
  </si>
  <si>
    <t>801-803</t>
  </si>
  <si>
    <t>811-812</t>
  </si>
  <si>
    <t>821-823, 829</t>
  </si>
  <si>
    <t>15. Q. Здравоохранение и социальные услуги</t>
  </si>
  <si>
    <t>16. R. Творчество, спорт, развлечения и отдых</t>
  </si>
  <si>
    <t>17. S. Предоставление прочих видов услуг</t>
  </si>
  <si>
    <t>941-942, 949</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</si>
  <si>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</si>
  <si>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</si>
  <si>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</si>
  <si>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</si>
  <si>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</si>
  <si>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</si>
  <si>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</si>
  <si>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</si>
  <si>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</si>
  <si>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Приложение 4
к Национальному стандарту бухгалтерского учета и отчетности «Индивидуальная бухгалтерская отчетность» 
12.12.2016 № 104</t>
  </si>
  <si>
    <t>Приложение 5
к Национальному стандарту бухгалтерского учета и отчетности «Индивидуальная бухгалтерская отчетность» 
12.12.2016 № 104</t>
  </si>
  <si>
    <t>Форма</t>
  </si>
  <si>
    <t>Приложение 3
к Национальному стандарту бухгалтерского учета и отчетности «Индивидуальная бухгалтерская отчетность» 
12.12.2016 № 104
                                                            Форма</t>
  </si>
  <si>
    <t>Результат движения денежных средств 
по текущей деятельности</t>
  </si>
  <si>
    <t xml:space="preserve">  доходы от участия в уставных капиталах 
  других организаций</t>
  </si>
  <si>
    <t xml:space="preserve">  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</si>
  <si>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</si>
  <si>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</si>
  <si>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</si>
  <si>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 xml:space="preserve"> - постановление Минфина РБ от 12.12.2016 № 104 «Об утверждении Национального стандарта бухгалтерского учета и отчетности «Индивидуальная бухгалтерская отчетность», внесении дополнения и изменений в постановление Министерства финансов Республики Беларусь от 30 июня 2014 г. № 46 и признании утратившими силу постановления Министерства финансов Республики Беларусь от 31 октября 2011 г. № 111 и отдельных структурных элементов некоторых постановлений Министерства финансов Республики Беларусь»;</t>
  </si>
  <si>
    <t>58, 06</t>
  </si>
  <si>
    <t>70, 75</t>
  </si>
  <si>
    <t>66, 67, 71, 73</t>
  </si>
  <si>
    <t>Денежные средства и эквиваленты денежных средств</t>
  </si>
  <si>
    <t>Результат движения денежных средств 
по инвестиционной деятельности</t>
  </si>
  <si>
    <t>90 (90-4)</t>
  </si>
  <si>
    <t>90 (90-5)</t>
  </si>
  <si>
    <t>90 (90-6)</t>
  </si>
  <si>
    <t>90 (90-7, 90-8, 90-9)</t>
  </si>
  <si>
    <t>90 (90-1, 90-2, 90-3)</t>
  </si>
  <si>
    <t>90 (90-10)</t>
  </si>
  <si>
    <t>91 (91-1, 91-2, 91-3)</t>
  </si>
  <si>
    <t>91 (91-4)</t>
  </si>
  <si>
    <t>99, 68</t>
  </si>
  <si>
    <t xml:space="preserve"> 80, 75 (75-1), 81, 82, 83, 84</t>
  </si>
  <si>
    <t>Открытое акционерное общество "Мир услуг Плюс"</t>
  </si>
  <si>
    <t>Оказание бытовых услуг</t>
  </si>
  <si>
    <t>Частная с долей государства</t>
  </si>
  <si>
    <t>тыс. руб.</t>
  </si>
  <si>
    <t>г.Витебск, Димитрова, 40а</t>
  </si>
  <si>
    <t>Т. В. Бельская</t>
  </si>
  <si>
    <t>реформация</t>
  </si>
  <si>
    <t>Общее собрание акционеров</t>
  </si>
  <si>
    <t>ошибка</t>
  </si>
  <si>
    <t>М. В. Максимов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</si>
</sst>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
    <numFmt numFmtId="170" formatCode="[$-F800]dddd\,\ mmmm\ dd\,\ yyyy"/>
    <numFmt numFmtId="171" formatCode="_(* #,##0_);_(* \-#,##0_);_(* &quot;-&quot;??_);_(@_)"/>
    <numFmt numFmtId="172" formatCode="_(* #,##0_);\(* \-#,##0\);_(* &quot;-&quot;??_);_(@_)"/>
    <numFmt numFmtId="173" formatCode="_(#,##0_);\(\-#,##0\);_(* &quot;-&quot;??_);_(@_)"/>
    <numFmt numFmtId="174" formatCode="_(#,##0_);\(#,##0\);_(* &quot;-&quot;??_);_(@_)"/>
    <numFmt numFmtId="175" formatCode="[$-FC19]d\ mmmm\ yyyy\ &quot;года&quot;"/>
    <numFmt numFmtId="176" formatCode="dd\ mmmm"/>
    <numFmt numFmtId="177" formatCode="[$-F800]dddd\,\ mmmm\ dd"/>
    <numFmt numFmtId="178" formatCode="[$-FC19]d\ mmmm"/>
    <numFmt numFmtId="179" formatCode="[$-FC19]\ yyyy\ &quot;года&quot;"/>
    <numFmt numFmtId="180" formatCode="mmmm"/>
    <numFmt numFmtId="181" formatCode="_(_#\ ##0\);\(#,##0\);_(* &quot;-&quot;??_);_(@_)"/>
    <numFmt numFmtId="182" formatCode="\(#,##0\);\(#,##0\);_(* &quot;-&quot;??_);_(@_)"/>
    <numFmt numFmtId="183" formatCode="00"/>
    <numFmt numFmtId="184" formatCode="0.0"/>
    <numFmt numFmtId="185" formatCode="_(#,##0.00_);_(\-#,##0.00_);_(* &quot;-&quot;??_);_(@_)"/>
    <numFmt numFmtId="186" formatCode="_(#,##0.00%_);_(\-#,##0.00%_);_(* &quot;-&quot;??_);_(@_)"/>
    <numFmt numFmtId="187" formatCode="_(#,##0_);_(\-#,##0_);_(* &quot;-&quot;??_);_(@_)"/>
    <numFmt numFmtId="188" formatCode="_(#,##0%_);_(\-#,##0%_);_(* &quot;-&quot;??_);_(@_)"/>
    <numFmt numFmtId="189" formatCode="[$-FC19]d\ mmmm\ yyyy\ &quot;г/&quot;"/>
    <numFmt numFmtId="190" formatCode="[$-FC19]\ yyyy\ &quot;г.&quot;"/>
    <numFmt numFmtId="191" formatCode="0.0000"/>
  </numFmts>
  <fonts count="108">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i/>
      <sz val="10.5"/>
      <name val="Times New Roman"/>
      <family val="1"/>
    </font>
    <font>
      <b/>
      <sz val="10.5"/>
      <color indexed="18"/>
      <name val="Times New Roman"/>
      <family val="1"/>
    </font>
    <font>
      <sz val="9"/>
      <name val="Times New Roman"/>
      <family val="1"/>
    </font>
    <font>
      <u val="single"/>
      <sz val="11"/>
      <color indexed="36"/>
      <name val="Times New Roman"/>
      <family val="1"/>
    </font>
    <font>
      <b/>
      <i/>
      <sz val="9"/>
      <color indexed="18"/>
      <name val="Times New Roman"/>
      <family val="1"/>
    </font>
    <font>
      <sz val="10"/>
      <name val="Times New Roman"/>
      <family val="1"/>
    </font>
    <font>
      <b/>
      <sz val="10"/>
      <color indexed="12"/>
      <name val="Times New Roman"/>
      <family val="1"/>
    </font>
    <font>
      <vertAlign val="subscript"/>
      <sz val="10.5"/>
      <name val="Times New Roman"/>
      <family val="1"/>
    </font>
    <font>
      <b/>
      <sz val="10.5"/>
      <color indexed="12"/>
      <name val="Times New Roman"/>
      <family val="1"/>
    </font>
    <font>
      <b/>
      <vertAlign val="subscript"/>
      <sz val="10.5"/>
      <color indexed="12"/>
      <name val="Times New Roman"/>
      <family val="1"/>
    </font>
    <font>
      <sz val="10.5"/>
      <color indexed="10"/>
      <name val="Times New Roman"/>
      <family val="1"/>
    </font>
    <font>
      <b/>
      <sz val="10.5"/>
      <name val="Times New Roman"/>
      <family val="1"/>
    </font>
    <font>
      <sz val="13"/>
      <color indexed="62"/>
      <name val="Times New Roman"/>
      <family val="1"/>
    </font>
    <font>
      <b/>
      <sz val="13"/>
      <color indexed="18"/>
      <name val="Times New Roman"/>
      <family val="1"/>
    </font>
    <font>
      <sz val="8"/>
      <name val="Times New Roman"/>
      <family val="1"/>
    </font>
    <font>
      <b/>
      <sz val="9"/>
      <name val="Times New Roman"/>
      <family val="1"/>
    </font>
    <font>
      <i/>
      <sz val="9"/>
      <color indexed="18"/>
      <name val="Times New Roman"/>
      <family val="1"/>
    </font>
    <font>
      <b/>
      <sz val="11"/>
      <color indexed="13"/>
      <name val="Times New Roman"/>
      <family val="1"/>
    </font>
    <font>
      <b/>
      <sz val="11"/>
      <color indexed="17"/>
      <name val="Times New Roman"/>
      <family val="1"/>
    </font>
    <font>
      <b/>
      <sz val="12"/>
      <color indexed="18"/>
      <name val="Times New Roman"/>
      <family val="1"/>
    </font>
    <font>
      <sz val="12"/>
      <color indexed="62"/>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b/>
      <i/>
      <sz val="10.5"/>
      <color indexed="10"/>
      <name val="Times New Roman"/>
      <family val="1"/>
    </font>
    <font>
      <sz val="11"/>
      <color indexed="8"/>
      <name val="Times New Roman"/>
      <family val="0"/>
    </font>
    <font>
      <b/>
      <sz val="11"/>
      <color indexed="16"/>
      <name val="Times New Roman"/>
      <family val="0"/>
    </font>
    <font>
      <b/>
      <sz val="12"/>
      <color indexed="16"/>
      <name val="Times New Roman"/>
      <family val="0"/>
    </font>
    <font>
      <b/>
      <sz val="6.3"/>
      <color indexed="16"/>
      <name val="Times New Roman"/>
      <family val="0"/>
    </font>
    <font>
      <b/>
      <sz val="9.15"/>
      <color indexed="16"/>
      <name val="Times New Roman"/>
      <family val="0"/>
    </font>
    <font>
      <sz val="10.75"/>
      <color indexed="8"/>
      <name val="Times New Roman"/>
      <family val="0"/>
    </font>
    <font>
      <b/>
      <sz val="12"/>
      <color indexed="20"/>
      <name val="Times New Roman"/>
      <family val="0"/>
    </font>
    <font>
      <b/>
      <sz val="11"/>
      <color indexed="20"/>
      <name val="Times New Roman"/>
      <family val="0"/>
    </font>
    <font>
      <b/>
      <sz val="7.15"/>
      <color indexed="20"/>
      <name val="Times New Roman"/>
      <family val="0"/>
    </font>
    <font>
      <b/>
      <sz val="7.15"/>
      <color indexed="16"/>
      <name val="Times New Roman"/>
      <family val="0"/>
    </font>
    <font>
      <b/>
      <sz val="11"/>
      <color indexed="8"/>
      <name val="Times New Roman"/>
      <family val="0"/>
    </font>
    <font>
      <b/>
      <sz val="7.15"/>
      <color indexed="8"/>
      <name val="Times New Roman"/>
      <family val="0"/>
    </font>
    <font>
      <b/>
      <sz val="11.75"/>
      <color indexed="16"/>
      <name val="Times New Roman"/>
      <family val="0"/>
    </font>
    <font>
      <sz val="11.5"/>
      <color indexed="8"/>
      <name val="Times New Roman"/>
      <family val="0"/>
    </font>
    <font>
      <b/>
      <sz val="14.75"/>
      <color indexed="16"/>
      <name val="Times New Roman"/>
      <family val="0"/>
    </font>
    <font>
      <b/>
      <sz val="11.25"/>
      <color indexed="16"/>
      <name val="Times New Roman"/>
      <family val="0"/>
    </font>
    <font>
      <b/>
      <sz val="6.5"/>
      <color indexed="20"/>
      <name val="Times New Roman"/>
      <family val="0"/>
    </font>
    <font>
      <b/>
      <sz val="10"/>
      <color indexed="18"/>
      <name val="Times New Roman"/>
      <family val="0"/>
    </font>
    <font>
      <b/>
      <sz val="9.75"/>
      <color indexed="16"/>
      <name val="Times New Roman"/>
      <family val="0"/>
    </font>
    <font>
      <b/>
      <sz val="10"/>
      <color indexed="16"/>
      <name val="Times New Roman"/>
      <family val="0"/>
    </font>
    <font>
      <sz val="9.5"/>
      <color indexed="8"/>
      <name val="Times New Roman"/>
      <family val="0"/>
    </font>
    <font>
      <b/>
      <sz val="10.5"/>
      <color indexed="16"/>
      <name val="Times New Roman"/>
      <family val="0"/>
    </font>
    <font>
      <b/>
      <sz val="9"/>
      <color indexed="16"/>
      <name val="Times New Roman"/>
      <family val="0"/>
    </font>
    <font>
      <b/>
      <sz val="5.75"/>
      <color indexed="20"/>
      <name val="Times New Roman"/>
      <family val="0"/>
    </font>
    <font>
      <b/>
      <sz val="9"/>
      <color indexed="18"/>
      <name val="Times New Roman"/>
      <family val="0"/>
    </font>
    <font>
      <sz val="11.25"/>
      <color indexed="8"/>
      <name val="Times New Roman"/>
      <family val="0"/>
    </font>
    <font>
      <b/>
      <sz val="9.25"/>
      <color indexed="16"/>
      <name val="Times New Roman"/>
      <family val="0"/>
    </font>
    <font>
      <b/>
      <sz val="8.5"/>
      <color indexed="18"/>
      <name val="Times New Roman"/>
      <family val="0"/>
    </font>
    <font>
      <b/>
      <sz val="8"/>
      <color indexed="18"/>
      <name val="Times New Roman"/>
      <family val="0"/>
    </font>
    <font>
      <b/>
      <sz val="8.25"/>
      <color indexed="16"/>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4"/>
      <color indexed="16"/>
      <name val="Times New Roman"/>
      <family val="0"/>
    </font>
    <font>
      <b/>
      <sz val="10.75"/>
      <color indexed="16"/>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ck">
        <color indexed="48"/>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ck">
        <color indexed="48"/>
      </left>
      <right>
        <color indexed="63"/>
      </right>
      <top>
        <color indexed="63"/>
      </top>
      <bottom>
        <color indexed="63"/>
      </bottom>
    </border>
    <border>
      <left style="thick">
        <color indexed="48"/>
      </left>
      <right>
        <color indexed="63"/>
      </right>
      <top>
        <color indexed="63"/>
      </top>
      <bottom style="thin"/>
    </border>
    <border>
      <left style="thick">
        <color indexed="48"/>
      </left>
      <right style="thin"/>
      <top style="thin"/>
      <bottom style="thick">
        <color indexed="48"/>
      </bottom>
    </border>
    <border>
      <left style="thin"/>
      <right style="thin"/>
      <top style="thin"/>
      <bottom style="thick">
        <color indexed="48"/>
      </bottom>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style="thin"/>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ck">
        <color indexed="48"/>
      </left>
      <right style="thin"/>
      <top style="thick">
        <color indexed="48"/>
      </top>
      <bottom style="thin"/>
    </border>
    <border>
      <left style="thin"/>
      <right style="thin"/>
      <top style="thick">
        <color indexed="48"/>
      </top>
      <bottom style="thin"/>
    </border>
    <border>
      <left style="thin"/>
      <right style="thick">
        <color indexed="48"/>
      </right>
      <top style="thick">
        <color indexed="48"/>
      </top>
      <bottom style="thin"/>
    </border>
    <border>
      <left style="thin"/>
      <right style="thick">
        <color indexed="48"/>
      </right>
      <top style="thin"/>
      <bottom style="thin"/>
    </border>
    <border>
      <left style="thin"/>
      <right style="thick">
        <color indexed="48"/>
      </right>
      <top style="thin"/>
      <bottom style="thick">
        <color indexed="48"/>
      </bottom>
    </border>
    <border>
      <left style="thin"/>
      <right style="thick">
        <color indexed="48"/>
      </right>
      <top>
        <color indexed="63"/>
      </top>
      <bottom>
        <color indexed="63"/>
      </bottom>
    </border>
    <border>
      <left style="thin"/>
      <right style="thick">
        <color indexed="48"/>
      </right>
      <top>
        <color indexed="63"/>
      </top>
      <bottom style="thick">
        <color indexed="48"/>
      </bottom>
    </border>
    <border>
      <left style="thick">
        <color indexed="48"/>
      </left>
      <right style="thin"/>
      <top>
        <color indexed="63"/>
      </top>
      <bottom style="thin"/>
    </border>
    <border>
      <left style="thick">
        <color indexed="48"/>
      </left>
      <right style="thin"/>
      <top style="thin"/>
      <bottom>
        <color indexed="63"/>
      </bottom>
    </border>
    <border>
      <left style="thick">
        <color indexed="48"/>
      </left>
      <right>
        <color indexed="63"/>
      </right>
      <top style="thin"/>
      <bottom>
        <color indexed="63"/>
      </bottom>
    </border>
    <border>
      <left style="thick">
        <color indexed="48"/>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1" applyNumberFormat="0" applyAlignment="0" applyProtection="0"/>
    <xf numFmtId="0" fontId="93" fillId="26" borderId="2" applyNumberFormat="0" applyAlignment="0" applyProtection="0"/>
    <xf numFmtId="0" fontId="94"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27" borderId="7" applyNumberFormat="0" applyAlignment="0" applyProtection="0"/>
    <xf numFmtId="0" fontId="100" fillId="0" borderId="0" applyNumberFormat="0" applyFill="0" applyBorder="0" applyAlignment="0" applyProtection="0"/>
    <xf numFmtId="0" fontId="101" fillId="28" borderId="0" applyNumberFormat="0" applyBorder="0" applyAlignment="0" applyProtection="0"/>
    <xf numFmtId="0" fontId="0" fillId="0" borderId="0">
      <alignment/>
      <protection/>
    </xf>
    <xf numFmtId="0" fontId="16" fillId="0" borderId="0" applyNumberFormat="0" applyFill="0" applyBorder="0" applyAlignment="0" applyProtection="0"/>
    <xf numFmtId="0" fontId="102" fillId="29" borderId="0" applyNumberFormat="0" applyBorder="0" applyAlignment="0" applyProtection="0"/>
    <xf numFmtId="0" fontId="10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6" fillId="31" borderId="0" applyNumberFormat="0" applyBorder="0" applyAlignment="0" applyProtection="0"/>
  </cellStyleXfs>
  <cellXfs count="822">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69"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0" fillId="33" borderId="0" xfId="0" applyFont="1" applyFill="1" applyBorder="1" applyAlignment="1">
      <alignment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78" fontId="0" fillId="4" borderId="16" xfId="0" applyNumberFormat="1"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80" fontId="10" fillId="33" borderId="14" xfId="0" applyNumberFormat="1" applyFont="1" applyFill="1" applyBorder="1" applyAlignment="1">
      <alignment horizontal="right" wrapText="1"/>
    </xf>
    <xf numFmtId="170" fontId="10" fillId="33" borderId="14"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7" xfId="0" applyFont="1" applyFill="1" applyBorder="1" applyAlignment="1">
      <alignment wrapText="1"/>
    </xf>
    <xf numFmtId="0" fontId="7" fillId="33" borderId="11" xfId="0" applyFont="1" applyFill="1" applyBorder="1" applyAlignment="1">
      <alignment horizontal="center" wrapText="1"/>
    </xf>
    <xf numFmtId="0" fontId="5" fillId="33" borderId="17" xfId="0" applyFont="1" applyFill="1" applyBorder="1" applyAlignment="1">
      <alignment horizontal="center" wrapText="1"/>
    </xf>
    <xf numFmtId="0" fontId="7" fillId="33" borderId="10" xfId="0" applyFont="1" applyFill="1" applyBorder="1" applyAlignment="1">
      <alignment horizontal="center" wrapText="1"/>
    </xf>
    <xf numFmtId="49" fontId="12" fillId="32" borderId="18"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20" xfId="0" applyNumberFormat="1" applyFont="1" applyFill="1" applyBorder="1" applyAlignment="1">
      <alignment horizontal="center"/>
    </xf>
    <xf numFmtId="49" fontId="12" fillId="32" borderId="21"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13" fillId="33" borderId="0" xfId="0" applyFont="1" applyFill="1" applyAlignment="1">
      <alignment wrapText="1"/>
    </xf>
    <xf numFmtId="0" fontId="10" fillId="33" borderId="10" xfId="0" applyFont="1" applyFill="1" applyBorder="1" applyAlignment="1">
      <alignment horizontal="left" wrapText="1"/>
    </xf>
    <xf numFmtId="0" fontId="10" fillId="4" borderId="10" xfId="0" applyFont="1" applyFill="1" applyBorder="1" applyAlignment="1">
      <alignment horizontal="center" vertical="top" wrapText="1"/>
    </xf>
    <xf numFmtId="49" fontId="10" fillId="33" borderId="11" xfId="0" applyNumberFormat="1" applyFont="1" applyFill="1" applyBorder="1" applyAlignment="1">
      <alignment horizontal="center" wrapText="1"/>
    </xf>
    <xf numFmtId="0" fontId="10" fillId="33" borderId="10" xfId="0" applyFont="1" applyFill="1" applyBorder="1" applyAlignment="1">
      <alignment wrapText="1"/>
    </xf>
    <xf numFmtId="49" fontId="10" fillId="33" borderId="13" xfId="0" applyNumberFormat="1" applyFont="1" applyFill="1" applyBorder="1" applyAlignment="1">
      <alignment horizontal="center" wrapText="1"/>
    </xf>
    <xf numFmtId="0" fontId="10" fillId="33" borderId="12" xfId="0" applyFont="1" applyFill="1" applyBorder="1" applyAlignment="1">
      <alignment horizontal="left" wrapText="1"/>
    </xf>
    <xf numFmtId="49" fontId="10" fillId="33" borderId="22" xfId="0" applyNumberFormat="1" applyFont="1" applyFill="1" applyBorder="1" applyAlignment="1">
      <alignment horizontal="center" wrapText="1"/>
    </xf>
    <xf numFmtId="0" fontId="10" fillId="33" borderId="11" xfId="0" applyFont="1" applyFill="1" applyBorder="1" applyAlignment="1">
      <alignment horizontal="left" wrapText="1"/>
    </xf>
    <xf numFmtId="0" fontId="4" fillId="33" borderId="0" xfId="0" applyFont="1" applyFill="1" applyAlignment="1">
      <alignment vertical="top"/>
    </xf>
    <xf numFmtId="0" fontId="4" fillId="33" borderId="0" xfId="0" applyFont="1" applyFill="1" applyAlignment="1">
      <alignment horizontal="center" vertical="top" wrapText="1"/>
    </xf>
    <xf numFmtId="0" fontId="4" fillId="32" borderId="0" xfId="0" applyFont="1" applyFill="1" applyAlignment="1">
      <alignment vertical="top"/>
    </xf>
    <xf numFmtId="0" fontId="15" fillId="33" borderId="0" xfId="0" applyFont="1" applyFill="1" applyAlignment="1">
      <alignment/>
    </xf>
    <xf numFmtId="0" fontId="15" fillId="33" borderId="0" xfId="0" applyFont="1" applyFill="1" applyAlignment="1">
      <alignment horizontal="center" wrapText="1"/>
    </xf>
    <xf numFmtId="0" fontId="15" fillId="32" borderId="0" xfId="0" applyFont="1" applyFill="1" applyAlignment="1">
      <alignment/>
    </xf>
    <xf numFmtId="170" fontId="10" fillId="33" borderId="14" xfId="0" applyNumberFormat="1" applyFont="1" applyFill="1" applyBorder="1" applyAlignment="1">
      <alignment horizontal="center"/>
    </xf>
    <xf numFmtId="170" fontId="10" fillId="33" borderId="0" xfId="0" applyNumberFormat="1" applyFont="1" applyFill="1" applyBorder="1" applyAlignment="1">
      <alignment/>
    </xf>
    <xf numFmtId="0" fontId="10" fillId="4" borderId="13" xfId="0" applyFont="1" applyFill="1" applyBorder="1" applyAlignment="1">
      <alignment horizontal="right" vertical="top" wrapText="1"/>
    </xf>
    <xf numFmtId="0" fontId="10" fillId="4" borderId="23" xfId="0" applyFont="1" applyFill="1" applyBorder="1" applyAlignment="1">
      <alignment horizontal="center" vertical="top" wrapText="1"/>
    </xf>
    <xf numFmtId="180" fontId="10" fillId="4" borderId="23" xfId="0" applyNumberFormat="1" applyFont="1" applyFill="1" applyBorder="1" applyAlignment="1">
      <alignment horizontal="left" vertical="top" wrapText="1"/>
    </xf>
    <xf numFmtId="0" fontId="10" fillId="4" borderId="23" xfId="0" applyFont="1" applyFill="1" applyBorder="1" applyAlignment="1">
      <alignment vertical="top" wrapText="1"/>
    </xf>
    <xf numFmtId="180" fontId="10" fillId="4" borderId="16" xfId="0" applyNumberFormat="1" applyFont="1" applyFill="1" applyBorder="1" applyAlignment="1">
      <alignment horizontal="left" vertical="top" wrapText="1"/>
    </xf>
    <xf numFmtId="0" fontId="14" fillId="33" borderId="0" xfId="0" applyFont="1" applyFill="1" applyAlignment="1">
      <alignment horizontal="center" wrapText="1"/>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5" fillId="33" borderId="0" xfId="0" applyFont="1" applyFill="1" applyAlignment="1">
      <alignment wrapText="1"/>
    </xf>
    <xf numFmtId="0" fontId="0" fillId="32" borderId="0" xfId="0" applyFont="1" applyFill="1" applyBorder="1" applyAlignment="1">
      <alignment/>
    </xf>
    <xf numFmtId="0" fontId="0" fillId="33" borderId="0" xfId="0" applyFont="1" applyFill="1" applyBorder="1" applyAlignment="1">
      <alignment/>
    </xf>
    <xf numFmtId="183" fontId="0" fillId="32" borderId="0" xfId="0" applyNumberFormat="1" applyFont="1" applyFill="1" applyAlignment="1">
      <alignment/>
    </xf>
    <xf numFmtId="0" fontId="0" fillId="32" borderId="0" xfId="0" applyFont="1" applyFill="1" applyAlignment="1">
      <alignment/>
    </xf>
    <xf numFmtId="0" fontId="3" fillId="33" borderId="0" xfId="0" applyFont="1" applyFill="1" applyAlignment="1">
      <alignment horizontal="center" wrapText="1"/>
    </xf>
    <xf numFmtId="0" fontId="3" fillId="33" borderId="0" xfId="0" applyFont="1" applyFill="1" applyAlignment="1">
      <alignment wrapText="1"/>
    </xf>
    <xf numFmtId="0" fontId="5" fillId="33" borderId="24" xfId="0" applyFont="1" applyFill="1" applyBorder="1" applyAlignment="1">
      <alignment wrapText="1"/>
    </xf>
    <xf numFmtId="170" fontId="0" fillId="33" borderId="0" xfId="0" applyNumberFormat="1" applyFont="1" applyFill="1" applyBorder="1" applyAlignment="1">
      <alignment horizontal="center"/>
    </xf>
    <xf numFmtId="0" fontId="10" fillId="4" borderId="13" xfId="0" applyFont="1" applyFill="1" applyBorder="1" applyAlignment="1">
      <alignment horizontal="right" wrapText="1"/>
    </xf>
    <xf numFmtId="178"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4" borderId="11" xfId="0" applyFont="1" applyFill="1" applyBorder="1" applyAlignment="1">
      <alignment horizontal="center" vertical="top" wrapText="1"/>
    </xf>
    <xf numFmtId="0" fontId="0" fillId="4" borderId="10" xfId="0" applyFont="1" applyFill="1" applyBorder="1" applyAlignment="1">
      <alignment horizontal="center" wrapText="1"/>
    </xf>
    <xf numFmtId="0" fontId="10" fillId="33" borderId="0" xfId="0" applyFont="1" applyFill="1" applyBorder="1" applyAlignment="1">
      <alignment/>
    </xf>
    <xf numFmtId="0" fontId="5" fillId="33" borderId="0" xfId="0" applyFont="1" applyFill="1" applyBorder="1" applyAlignment="1">
      <alignment wrapText="1"/>
    </xf>
    <xf numFmtId="0" fontId="3" fillId="33" borderId="0" xfId="0" applyFont="1" applyFill="1" applyBorder="1" applyAlignment="1">
      <alignment wrapText="1"/>
    </xf>
    <xf numFmtId="179" fontId="10" fillId="33" borderId="0" xfId="0" applyNumberFormat="1" applyFont="1" applyFill="1" applyBorder="1" applyAlignment="1">
      <alignment vertical="top" wrapText="1"/>
    </xf>
    <xf numFmtId="0" fontId="11" fillId="33" borderId="0" xfId="0" applyFont="1" applyFill="1" applyBorder="1" applyAlignment="1">
      <alignment wrapText="1"/>
    </xf>
    <xf numFmtId="0" fontId="0" fillId="33" borderId="0" xfId="0" applyFont="1" applyFill="1" applyBorder="1" applyAlignment="1">
      <alignment wrapText="1"/>
    </xf>
    <xf numFmtId="0" fontId="0" fillId="33" borderId="0" xfId="0" applyFont="1" applyFill="1" applyBorder="1" applyAlignment="1">
      <alignment/>
    </xf>
    <xf numFmtId="0" fontId="0" fillId="33" borderId="0" xfId="0" applyFont="1" applyFill="1" applyAlignment="1">
      <alignment/>
    </xf>
    <xf numFmtId="0" fontId="0" fillId="32" borderId="0" xfId="0" applyFont="1" applyFill="1" applyAlignment="1">
      <alignment/>
    </xf>
    <xf numFmtId="0" fontId="4" fillId="33" borderId="0" xfId="0" applyFont="1" applyFill="1" applyAlignment="1">
      <alignment/>
    </xf>
    <xf numFmtId="0" fontId="17" fillId="33" borderId="0" xfId="0" applyFont="1" applyFill="1" applyBorder="1" applyAlignment="1">
      <alignment horizontal="center" wrapText="1"/>
    </xf>
    <xf numFmtId="0" fontId="4" fillId="33" borderId="0" xfId="0" applyFont="1" applyFill="1" applyBorder="1" applyAlignment="1">
      <alignment wrapText="1"/>
    </xf>
    <xf numFmtId="0" fontId="4" fillId="33" borderId="0" xfId="0" applyFont="1" applyFill="1" applyBorder="1" applyAlignment="1">
      <alignment/>
    </xf>
    <xf numFmtId="0" fontId="4" fillId="32"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wrapText="1"/>
    </xf>
    <xf numFmtId="49" fontId="0" fillId="33" borderId="0" xfId="0" applyNumberFormat="1" applyFont="1" applyFill="1" applyBorder="1" applyAlignment="1">
      <alignment wrapText="1"/>
    </xf>
    <xf numFmtId="174" fontId="0" fillId="33" borderId="0" xfId="0" applyNumberFormat="1" applyFont="1" applyFill="1" applyBorder="1" applyAlignment="1">
      <alignment wrapText="1"/>
    </xf>
    <xf numFmtId="0" fontId="0" fillId="33" borderId="0" xfId="0" applyFon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horizontal="center" wrapText="1"/>
    </xf>
    <xf numFmtId="0" fontId="18" fillId="33" borderId="25" xfId="0" applyFont="1" applyFill="1" applyBorder="1" applyAlignment="1">
      <alignment horizontal="center" wrapText="1"/>
    </xf>
    <xf numFmtId="0" fontId="18" fillId="33" borderId="15" xfId="0" applyFont="1" applyFill="1" applyBorder="1" applyAlignment="1">
      <alignment/>
    </xf>
    <xf numFmtId="175" fontId="0" fillId="33" borderId="0" xfId="0" applyNumberFormat="1" applyFont="1" applyFill="1" applyBorder="1" applyAlignment="1">
      <alignment wrapText="1"/>
    </xf>
    <xf numFmtId="0" fontId="10" fillId="33" borderId="25" xfId="0" applyFont="1" applyFill="1" applyBorder="1" applyAlignment="1">
      <alignment horizontal="center" wrapText="1"/>
    </xf>
    <xf numFmtId="0" fontId="10" fillId="33" borderId="15" xfId="0" applyFont="1" applyFill="1" applyBorder="1" applyAlignment="1">
      <alignment/>
    </xf>
    <xf numFmtId="0" fontId="10" fillId="33" borderId="0" xfId="43" applyNumberFormat="1" applyFont="1" applyFill="1" applyBorder="1" applyAlignment="1">
      <alignment vertical="top" wrapText="1"/>
    </xf>
    <xf numFmtId="0" fontId="10" fillId="33" borderId="0" xfId="0" applyFont="1" applyFill="1" applyBorder="1" applyAlignment="1">
      <alignment vertical="top" wrapText="1"/>
    </xf>
    <xf numFmtId="0" fontId="19" fillId="33" borderId="14" xfId="0" applyFont="1" applyFill="1" applyBorder="1" applyAlignment="1">
      <alignment horizontal="center" wrapText="1"/>
    </xf>
    <xf numFmtId="0" fontId="19" fillId="33" borderId="14" xfId="0" applyFont="1" applyFill="1" applyBorder="1" applyAlignment="1">
      <alignment horizontal="center" vertical="top" wrapText="1"/>
    </xf>
    <xf numFmtId="0" fontId="18" fillId="32" borderId="0" xfId="0" applyFont="1" applyFill="1" applyBorder="1" applyAlignment="1">
      <alignment/>
    </xf>
    <xf numFmtId="0" fontId="18" fillId="33" borderId="0" xfId="0" applyFont="1" applyFill="1" applyBorder="1" applyAlignment="1">
      <alignment/>
    </xf>
    <xf numFmtId="0" fontId="19" fillId="33" borderId="0" xfId="0" applyFont="1" applyFill="1" applyBorder="1" applyAlignment="1">
      <alignment wrapText="1"/>
    </xf>
    <xf numFmtId="0" fontId="19" fillId="33" borderId="14" xfId="0" applyFont="1" applyFill="1" applyBorder="1" applyAlignment="1">
      <alignment vertical="top" wrapText="1"/>
    </xf>
    <xf numFmtId="175" fontId="10" fillId="33" borderId="0" xfId="0" applyNumberFormat="1"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0" xfId="0" applyFont="1" applyFill="1" applyBorder="1" applyAlignment="1">
      <alignment vertical="top" wrapText="1"/>
    </xf>
    <xf numFmtId="0" fontId="0" fillId="33" borderId="0" xfId="0" applyFont="1" applyFill="1" applyBorder="1" applyAlignment="1">
      <alignment horizontal="center"/>
    </xf>
    <xf numFmtId="0" fontId="10" fillId="32" borderId="10" xfId="0" applyFont="1" applyFill="1" applyBorder="1" applyAlignment="1">
      <alignment horizontal="center" vertical="top" wrapText="1"/>
    </xf>
    <xf numFmtId="0" fontId="10" fillId="32" borderId="24" xfId="0" applyFont="1" applyFill="1" applyBorder="1" applyAlignment="1">
      <alignment horizontal="center" vertical="top" wrapText="1"/>
    </xf>
    <xf numFmtId="184" fontId="10" fillId="32" borderId="24" xfId="0" applyNumberFormat="1" applyFont="1" applyFill="1" applyBorder="1" applyAlignment="1">
      <alignment horizontal="center" vertical="top" wrapText="1"/>
    </xf>
    <xf numFmtId="0" fontId="0" fillId="32" borderId="0" xfId="0" applyFont="1" applyFill="1" applyBorder="1" applyAlignment="1">
      <alignment/>
    </xf>
    <xf numFmtId="0" fontId="0" fillId="32" borderId="0" xfId="0" applyNumberFormat="1" applyFont="1" applyFill="1" applyBorder="1" applyAlignment="1">
      <alignment/>
    </xf>
    <xf numFmtId="175" fontId="0" fillId="33" borderId="0" xfId="0" applyNumberFormat="1" applyFont="1" applyFill="1" applyBorder="1" applyAlignment="1">
      <alignment wrapText="1"/>
    </xf>
    <xf numFmtId="0" fontId="0" fillId="4" borderId="11" xfId="0" applyFont="1" applyFill="1" applyBorder="1" applyAlignment="1">
      <alignment horizontal="center" vertical="top" wrapText="1"/>
    </xf>
    <xf numFmtId="0" fontId="0" fillId="4" borderId="10" xfId="0" applyFont="1" applyFill="1" applyBorder="1" applyAlignment="1">
      <alignment horizontal="center" wrapText="1"/>
    </xf>
    <xf numFmtId="49" fontId="0" fillId="33" borderId="0" xfId="0" applyNumberFormat="1" applyFont="1" applyFill="1" applyBorder="1" applyAlignment="1">
      <alignment wrapText="1"/>
    </xf>
    <xf numFmtId="174" fontId="0" fillId="33" borderId="0" xfId="0" applyNumberFormat="1" applyFont="1" applyFill="1" applyBorder="1" applyAlignment="1">
      <alignment wrapText="1"/>
    </xf>
    <xf numFmtId="0" fontId="0" fillId="33" borderId="0" xfId="0" applyFont="1" applyFill="1" applyBorder="1" applyAlignment="1">
      <alignment horizontal="center"/>
    </xf>
    <xf numFmtId="0" fontId="21" fillId="33" borderId="0" xfId="0" applyFont="1" applyFill="1" applyBorder="1" applyAlignment="1">
      <alignment wrapText="1"/>
    </xf>
    <xf numFmtId="0" fontId="21" fillId="33" borderId="14" xfId="0" applyFont="1" applyFill="1" applyBorder="1" applyAlignment="1">
      <alignment vertical="top" wrapText="1"/>
    </xf>
    <xf numFmtId="0" fontId="21" fillId="33" borderId="25" xfId="0" applyFont="1" applyFill="1" applyBorder="1" applyAlignment="1">
      <alignment horizontal="center" wrapText="1"/>
    </xf>
    <xf numFmtId="0" fontId="21" fillId="33" borderId="15" xfId="0" applyFont="1" applyFill="1" applyBorder="1" applyAlignment="1">
      <alignment horizontal="center" vertical="top" wrapText="1"/>
    </xf>
    <xf numFmtId="0" fontId="10" fillId="33" borderId="11" xfId="0" applyFont="1" applyFill="1" applyBorder="1" applyAlignment="1">
      <alignment wrapText="1"/>
    </xf>
    <xf numFmtId="0" fontId="11" fillId="32" borderId="0" xfId="0" applyFont="1" applyFill="1" applyAlignment="1">
      <alignment/>
    </xf>
    <xf numFmtId="0" fontId="0" fillId="32" borderId="0" xfId="0" applyFont="1" applyFill="1" applyBorder="1" applyAlignment="1">
      <alignment/>
    </xf>
    <xf numFmtId="174" fontId="0" fillId="32" borderId="0" xfId="0" applyNumberFormat="1" applyFont="1" applyFill="1" applyBorder="1" applyAlignment="1">
      <alignment horizontal="left" wrapText="1"/>
    </xf>
    <xf numFmtId="174" fontId="23" fillId="32" borderId="0" xfId="0" applyNumberFormat="1" applyFont="1" applyFill="1" applyAlignment="1">
      <alignment/>
    </xf>
    <xf numFmtId="0" fontId="10" fillId="33" borderId="0" xfId="0" applyFont="1" applyFill="1" applyBorder="1" applyAlignment="1">
      <alignment horizontal="left" wrapText="1"/>
    </xf>
    <xf numFmtId="186" fontId="10" fillId="32" borderId="0" xfId="0" applyNumberFormat="1" applyFont="1" applyFill="1" applyAlignment="1">
      <alignment/>
    </xf>
    <xf numFmtId="186" fontId="10" fillId="33" borderId="0" xfId="0" applyNumberFormat="1" applyFont="1" applyFill="1" applyAlignment="1">
      <alignment/>
    </xf>
    <xf numFmtId="186" fontId="10" fillId="33" borderId="10" xfId="0" applyNumberFormat="1" applyFont="1" applyFill="1" applyBorder="1" applyAlignment="1">
      <alignment wrapText="1"/>
    </xf>
    <xf numFmtId="186" fontId="10" fillId="33" borderId="0" xfId="0" applyNumberFormat="1" applyFont="1" applyFill="1" applyBorder="1" applyAlignment="1">
      <alignment horizontal="center" wrapText="1"/>
    </xf>
    <xf numFmtId="186" fontId="10" fillId="33" borderId="11" xfId="0" applyNumberFormat="1" applyFont="1" applyFill="1" applyBorder="1" applyAlignment="1">
      <alignment wrapText="1"/>
    </xf>
    <xf numFmtId="186" fontId="10" fillId="33" borderId="12" xfId="0" applyNumberFormat="1" applyFont="1" applyFill="1" applyBorder="1" applyAlignment="1">
      <alignment wrapText="1"/>
    </xf>
    <xf numFmtId="187" fontId="10" fillId="32" borderId="0" xfId="0" applyNumberFormat="1" applyFont="1" applyFill="1" applyAlignment="1">
      <alignment/>
    </xf>
    <xf numFmtId="187" fontId="10" fillId="33" borderId="0" xfId="0" applyNumberFormat="1" applyFont="1" applyFill="1" applyAlignment="1">
      <alignment/>
    </xf>
    <xf numFmtId="187" fontId="10" fillId="33" borderId="10" xfId="0" applyNumberFormat="1" applyFont="1" applyFill="1" applyBorder="1" applyAlignment="1">
      <alignment wrapText="1"/>
    </xf>
    <xf numFmtId="187" fontId="10" fillId="33" borderId="10" xfId="0" applyNumberFormat="1" applyFont="1" applyFill="1" applyBorder="1" applyAlignment="1">
      <alignment horizontal="right" wrapText="1"/>
    </xf>
    <xf numFmtId="187" fontId="10" fillId="33" borderId="11" xfId="0" applyNumberFormat="1" applyFont="1" applyFill="1" applyBorder="1" applyAlignment="1">
      <alignment horizontal="right" wrapText="1"/>
    </xf>
    <xf numFmtId="187" fontId="10" fillId="33" borderId="22" xfId="0" applyNumberFormat="1" applyFont="1" applyFill="1" applyBorder="1" applyAlignment="1">
      <alignment horizontal="right" wrapText="1"/>
    </xf>
    <xf numFmtId="187" fontId="10" fillId="33" borderId="0" xfId="0" applyNumberFormat="1" applyFont="1" applyFill="1" applyBorder="1" applyAlignment="1">
      <alignment horizontal="center" wrapText="1"/>
    </xf>
    <xf numFmtId="187" fontId="10" fillId="33" borderId="11" xfId="0" applyNumberFormat="1" applyFont="1" applyFill="1" applyBorder="1" applyAlignment="1">
      <alignment wrapText="1"/>
    </xf>
    <xf numFmtId="187" fontId="10" fillId="33" borderId="23" xfId="0" applyNumberFormat="1" applyFont="1" applyFill="1" applyBorder="1" applyAlignment="1">
      <alignment wrapText="1"/>
    </xf>
    <xf numFmtId="187" fontId="10" fillId="33" borderId="14" xfId="0" applyNumberFormat="1" applyFont="1" applyFill="1" applyBorder="1" applyAlignment="1">
      <alignment wrapText="1"/>
    </xf>
    <xf numFmtId="187" fontId="10" fillId="33" borderId="0" xfId="0" applyNumberFormat="1" applyFont="1" applyFill="1" applyBorder="1" applyAlignment="1">
      <alignment horizontal="right" wrapText="1"/>
    </xf>
    <xf numFmtId="187" fontId="10" fillId="4" borderId="10" xfId="0" applyNumberFormat="1" applyFont="1" applyFill="1" applyBorder="1" applyAlignment="1">
      <alignment horizontal="center" wrapText="1"/>
    </xf>
    <xf numFmtId="49" fontId="10" fillId="4" borderId="10" xfId="0" applyNumberFormat="1" applyFont="1" applyFill="1" applyBorder="1" applyAlignment="1">
      <alignment horizontal="center" wrapText="1"/>
    </xf>
    <xf numFmtId="187" fontId="10" fillId="33" borderId="12" xfId="0" applyNumberFormat="1" applyFont="1" applyFill="1" applyBorder="1" applyAlignment="1">
      <alignment horizontal="right" wrapText="1"/>
    </xf>
    <xf numFmtId="187" fontId="10" fillId="33" borderId="12" xfId="0" applyNumberFormat="1" applyFont="1" applyFill="1" applyBorder="1" applyAlignment="1">
      <alignment wrapText="1"/>
    </xf>
    <xf numFmtId="187" fontId="10" fillId="33" borderId="13" xfId="0" applyNumberFormat="1" applyFont="1" applyFill="1" applyBorder="1" applyAlignment="1">
      <alignment horizontal="right" wrapText="1"/>
    </xf>
    <xf numFmtId="0" fontId="25" fillId="32" borderId="0" xfId="0" applyFont="1" applyFill="1" applyAlignment="1">
      <alignment/>
    </xf>
    <xf numFmtId="0" fontId="25" fillId="33" borderId="0" xfId="0" applyFont="1" applyFill="1" applyAlignment="1">
      <alignment/>
    </xf>
    <xf numFmtId="49" fontId="10" fillId="4" borderId="10" xfId="0" applyNumberFormat="1" applyFont="1" applyFill="1" applyBorder="1" applyAlignment="1">
      <alignment horizontal="center" vertical="top" wrapText="1"/>
    </xf>
    <xf numFmtId="173"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1" fillId="32" borderId="0" xfId="0" applyFont="1" applyFill="1" applyBorder="1" applyAlignment="1">
      <alignment/>
    </xf>
    <xf numFmtId="174" fontId="10" fillId="32" borderId="0" xfId="0" applyNumberFormat="1" applyFont="1" applyFill="1" applyBorder="1" applyAlignment="1">
      <alignment horizontal="right"/>
    </xf>
    <xf numFmtId="174" fontId="10" fillId="32" borderId="0" xfId="0" applyNumberFormat="1" applyFont="1" applyFill="1" applyBorder="1" applyAlignment="1">
      <alignment/>
    </xf>
    <xf numFmtId="174" fontId="10" fillId="32" borderId="0" xfId="0" applyNumberFormat="1" applyFont="1" applyFill="1" applyBorder="1" applyAlignment="1">
      <alignment horizontal="center"/>
    </xf>
    <xf numFmtId="49" fontId="12" fillId="32" borderId="0" xfId="0" applyNumberFormat="1" applyFont="1" applyFill="1" applyBorder="1" applyAlignment="1">
      <alignment vertical="top"/>
    </xf>
    <xf numFmtId="0" fontId="23" fillId="32" borderId="0" xfId="0" applyFont="1" applyFill="1" applyAlignment="1">
      <alignment horizontal="right"/>
    </xf>
    <xf numFmtId="174" fontId="11" fillId="32" borderId="0" xfId="0" applyNumberFormat="1" applyFont="1" applyFill="1" applyBorder="1" applyAlignment="1">
      <alignment horizontal="left" wrapText="1"/>
    </xf>
    <xf numFmtId="0" fontId="10" fillId="32" borderId="0" xfId="0" applyFont="1" applyFill="1" applyAlignment="1">
      <alignment/>
    </xf>
    <xf numFmtId="0" fontId="10" fillId="33" borderId="0" xfId="0" applyFont="1" applyFill="1" applyAlignment="1">
      <alignment/>
    </xf>
    <xf numFmtId="0" fontId="10" fillId="33" borderId="0" xfId="0" applyFont="1" applyFill="1" applyAlignment="1">
      <alignment wrapText="1"/>
    </xf>
    <xf numFmtId="0" fontId="14" fillId="33" borderId="0" xfId="0" applyFont="1" applyFill="1" applyAlignment="1">
      <alignment wrapText="1"/>
    </xf>
    <xf numFmtId="0" fontId="10" fillId="4" borderId="13" xfId="0" applyFont="1" applyFill="1" applyBorder="1" applyAlignment="1">
      <alignment horizontal="right" wrapText="1"/>
    </xf>
    <xf numFmtId="178" fontId="10" fillId="4" borderId="16" xfId="0" applyNumberFormat="1" applyFont="1" applyFill="1" applyBorder="1" applyAlignment="1">
      <alignment wrapText="1"/>
    </xf>
    <xf numFmtId="0" fontId="0" fillId="4" borderId="13" xfId="0" applyFont="1" applyFill="1" applyBorder="1" applyAlignment="1">
      <alignment horizontal="righ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10" fillId="4" borderId="10" xfId="0" applyFont="1" applyFill="1" applyBorder="1" applyAlignment="1">
      <alignment horizontal="center" wrapText="1"/>
    </xf>
    <xf numFmtId="49" fontId="10" fillId="33" borderId="11" xfId="0" applyNumberFormat="1" applyFont="1" applyFill="1" applyBorder="1" applyAlignment="1">
      <alignment vertical="top" wrapText="1"/>
    </xf>
    <xf numFmtId="49" fontId="10" fillId="33" borderId="12" xfId="0" applyNumberFormat="1"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0" fontId="0" fillId="33" borderId="0" xfId="0" applyFont="1" applyFill="1" applyAlignment="1">
      <alignment/>
    </xf>
    <xf numFmtId="49" fontId="5" fillId="0" borderId="10" xfId="0" applyNumberFormat="1" applyFont="1" applyFill="1" applyBorder="1" applyAlignment="1">
      <alignment horizontal="center" vertical="top" wrapText="1"/>
    </xf>
    <xf numFmtId="0" fontId="0" fillId="32" borderId="0" xfId="0" applyFont="1" applyFill="1" applyAlignment="1">
      <alignment/>
    </xf>
    <xf numFmtId="49" fontId="5" fillId="33" borderId="11" xfId="0" applyNumberFormat="1" applyFont="1" applyFill="1" applyBorder="1" applyAlignment="1">
      <alignment horizontal="center" vertical="top" wrapText="1"/>
    </xf>
    <xf numFmtId="0" fontId="0" fillId="33" borderId="0" xfId="0" applyFont="1" applyFill="1" applyAlignment="1">
      <alignment vertical="top"/>
    </xf>
    <xf numFmtId="0" fontId="0" fillId="32" borderId="0" xfId="0" applyFont="1" applyFill="1" applyAlignment="1">
      <alignment vertical="top"/>
    </xf>
    <xf numFmtId="0" fontId="10" fillId="33" borderId="0" xfId="0" applyFont="1" applyFill="1" applyAlignment="1">
      <alignment horizontal="right" wrapText="1"/>
    </xf>
    <xf numFmtId="49" fontId="24" fillId="33" borderId="10" xfId="0" applyNumberFormat="1" applyFont="1" applyFill="1" applyBorder="1" applyAlignment="1">
      <alignment horizontal="center" vertical="top" wrapText="1"/>
    </xf>
    <xf numFmtId="49" fontId="24" fillId="33" borderId="12" xfId="0" applyNumberFormat="1" applyFont="1" applyFill="1" applyBorder="1" applyAlignment="1">
      <alignment horizontal="center" vertical="top" wrapText="1"/>
    </xf>
    <xf numFmtId="0" fontId="24" fillId="32" borderId="0" xfId="0" applyFont="1" applyFill="1" applyAlignment="1">
      <alignment/>
    </xf>
    <xf numFmtId="0" fontId="24" fillId="33" borderId="0" xfId="0" applyFont="1" applyFill="1" applyAlignment="1">
      <alignment/>
    </xf>
    <xf numFmtId="49" fontId="5" fillId="4" borderId="10" xfId="0" applyNumberFormat="1" applyFont="1" applyFill="1" applyBorder="1" applyAlignment="1">
      <alignment horizontal="center" vertical="top" wrapText="1"/>
    </xf>
    <xf numFmtId="174" fontId="5" fillId="32" borderId="0" xfId="0" applyNumberFormat="1" applyFont="1" applyFill="1" applyAlignment="1">
      <alignment vertical="top"/>
    </xf>
    <xf numFmtId="174" fontId="5" fillId="32" borderId="0" xfId="0" applyNumberFormat="1" applyFont="1" applyFill="1" applyAlignment="1">
      <alignment horizontal="right" vertical="top"/>
    </xf>
    <xf numFmtId="49" fontId="24" fillId="4" borderId="10" xfId="0" applyNumberFormat="1" applyFont="1" applyFill="1" applyBorder="1" applyAlignment="1">
      <alignment horizontal="center" vertical="top" wrapText="1"/>
    </xf>
    <xf numFmtId="49" fontId="5" fillId="33" borderId="0" xfId="0" applyNumberFormat="1" applyFont="1" applyFill="1" applyBorder="1" applyAlignment="1">
      <alignment horizontal="center" vertical="top" wrapText="1"/>
    </xf>
    <xf numFmtId="0" fontId="5" fillId="33" borderId="0" xfId="0" applyFont="1" applyFill="1" applyBorder="1" applyAlignment="1">
      <alignment horizontal="left" vertical="top" wrapText="1"/>
    </xf>
    <xf numFmtId="187" fontId="5" fillId="33" borderId="0" xfId="0" applyNumberFormat="1" applyFont="1" applyFill="1" applyBorder="1" applyAlignment="1">
      <alignment horizontal="right" wrapText="1"/>
    </xf>
    <xf numFmtId="0" fontId="15" fillId="32" borderId="0" xfId="0" applyFont="1" applyFill="1" applyAlignment="1">
      <alignment vertical="top"/>
    </xf>
    <xf numFmtId="0" fontId="15" fillId="33" borderId="0" xfId="0" applyFont="1" applyFill="1" applyAlignment="1">
      <alignment vertical="top"/>
    </xf>
    <xf numFmtId="187" fontId="28" fillId="33" borderId="0" xfId="0" applyNumberFormat="1" applyFont="1" applyFill="1" applyBorder="1" applyAlignment="1">
      <alignment horizontal="right" wrapText="1"/>
    </xf>
    <xf numFmtId="174" fontId="28" fillId="32" borderId="0" xfId="0" applyNumberFormat="1" applyFont="1" applyFill="1" applyAlignment="1">
      <alignment vertical="top"/>
    </xf>
    <xf numFmtId="0" fontId="4" fillId="33" borderId="0" xfId="0" applyFont="1" applyFill="1" applyBorder="1" applyAlignment="1">
      <alignment vertical="top" wrapText="1"/>
    </xf>
    <xf numFmtId="0" fontId="29" fillId="33" borderId="0" xfId="0" applyFont="1" applyFill="1" applyAlignment="1">
      <alignment horizontal="right"/>
    </xf>
    <xf numFmtId="0" fontId="29" fillId="32" borderId="0" xfId="0" applyFont="1" applyFill="1" applyAlignment="1">
      <alignment horizontal="right"/>
    </xf>
    <xf numFmtId="170" fontId="0" fillId="33" borderId="0" xfId="0" applyNumberFormat="1" applyFont="1" applyFill="1" applyBorder="1" applyAlignment="1">
      <alignment horizontal="center"/>
    </xf>
    <xf numFmtId="0" fontId="0" fillId="33" borderId="0" xfId="0" applyFont="1" applyFill="1" applyAlignment="1">
      <alignment horizontal="center"/>
    </xf>
    <xf numFmtId="2" fontId="0" fillId="32" borderId="0" xfId="0" applyNumberFormat="1" applyFont="1" applyFill="1" applyAlignment="1">
      <alignment/>
    </xf>
    <xf numFmtId="2" fontId="0" fillId="32" borderId="0" xfId="0" applyNumberFormat="1" applyFont="1" applyFill="1" applyAlignment="1">
      <alignment/>
    </xf>
    <xf numFmtId="2" fontId="0" fillId="32" borderId="0" xfId="0" applyNumberFormat="1" applyFont="1" applyFill="1" applyAlignment="1">
      <alignment/>
    </xf>
    <xf numFmtId="170" fontId="10" fillId="32" borderId="0" xfId="0" applyNumberFormat="1" applyFont="1" applyFill="1" applyAlignment="1">
      <alignment/>
    </xf>
    <xf numFmtId="187" fontId="24" fillId="33" borderId="10" xfId="0" applyNumberFormat="1" applyFont="1" applyFill="1" applyBorder="1" applyAlignment="1">
      <alignment horizontal="right" wrapText="1"/>
    </xf>
    <xf numFmtId="186" fontId="24" fillId="33" borderId="10" xfId="0" applyNumberFormat="1" applyFont="1" applyFill="1" applyBorder="1" applyAlignment="1">
      <alignment wrapText="1"/>
    </xf>
    <xf numFmtId="187" fontId="24" fillId="33" borderId="10" xfId="0" applyNumberFormat="1" applyFont="1" applyFill="1" applyBorder="1" applyAlignment="1">
      <alignment wrapText="1"/>
    </xf>
    <xf numFmtId="187" fontId="5" fillId="4" borderId="10" xfId="0" applyNumberFormat="1" applyFont="1" applyFill="1" applyBorder="1" applyAlignment="1">
      <alignment wrapText="1"/>
    </xf>
    <xf numFmtId="188" fontId="5" fillId="4" borderId="10" xfId="0" applyNumberFormat="1" applyFont="1" applyFill="1" applyBorder="1" applyAlignment="1">
      <alignment wrapText="1"/>
    </xf>
    <xf numFmtId="186" fontId="5" fillId="4" borderId="10" xfId="0" applyNumberFormat="1" applyFont="1" applyFill="1" applyBorder="1" applyAlignment="1">
      <alignment horizontal="center" wrapText="1"/>
    </xf>
    <xf numFmtId="187" fontId="5" fillId="4" borderId="10" xfId="0" applyNumberFormat="1" applyFont="1" applyFill="1" applyBorder="1" applyAlignment="1">
      <alignment horizontal="right" wrapText="1"/>
    </xf>
    <xf numFmtId="0" fontId="33" fillId="33" borderId="0" xfId="0" applyFont="1" applyFill="1" applyAlignment="1">
      <alignment/>
    </xf>
    <xf numFmtId="0" fontId="33" fillId="32" borderId="0" xfId="0" applyFont="1" applyFill="1" applyAlignment="1">
      <alignment/>
    </xf>
    <xf numFmtId="0" fontId="33" fillId="32" borderId="0" xfId="0" applyFont="1" applyFill="1" applyBorder="1" applyAlignment="1">
      <alignment/>
    </xf>
    <xf numFmtId="170" fontId="10" fillId="32" borderId="0" xfId="0" applyNumberFormat="1" applyFont="1" applyFill="1" applyBorder="1" applyAlignment="1">
      <alignment/>
    </xf>
    <xf numFmtId="187" fontId="10" fillId="32" borderId="0" xfId="0" applyNumberFormat="1" applyFont="1" applyFill="1" applyBorder="1" applyAlignment="1">
      <alignment/>
    </xf>
    <xf numFmtId="0" fontId="10" fillId="33" borderId="13" xfId="0" applyFont="1" applyFill="1" applyBorder="1" applyAlignment="1">
      <alignment horizontal="center" wrapText="1"/>
    </xf>
    <xf numFmtId="0" fontId="10" fillId="33" borderId="22" xfId="0" applyFont="1" applyFill="1" applyBorder="1" applyAlignment="1">
      <alignment horizontal="center" wrapText="1"/>
    </xf>
    <xf numFmtId="0" fontId="0" fillId="33" borderId="0" xfId="53" applyFill="1" applyAlignment="1">
      <alignment vertical="top"/>
      <protection/>
    </xf>
    <xf numFmtId="0" fontId="0" fillId="32" borderId="0" xfId="53" applyFill="1">
      <alignment/>
      <protection/>
    </xf>
    <xf numFmtId="0" fontId="4" fillId="33" borderId="0" xfId="53" applyFont="1" applyFill="1">
      <alignment/>
      <protection/>
    </xf>
    <xf numFmtId="0" fontId="0" fillId="33" borderId="0" xfId="53" applyFill="1">
      <alignment/>
      <protection/>
    </xf>
    <xf numFmtId="0" fontId="0" fillId="33" borderId="0" xfId="53" applyFill="1" applyAlignment="1">
      <alignment horizontal="left" vertical="top" wrapText="1"/>
      <protection/>
    </xf>
    <xf numFmtId="0" fontId="0" fillId="32" borderId="0" xfId="53" applyFill="1" applyAlignment="1">
      <alignment vertical="top"/>
      <protection/>
    </xf>
    <xf numFmtId="0" fontId="0" fillId="33" borderId="0" xfId="53" applyFont="1" applyFill="1" applyAlignment="1">
      <alignment vertical="top"/>
      <protection/>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10" fillId="33" borderId="10" xfId="0" applyFont="1" applyFill="1" applyBorder="1" applyAlignment="1">
      <alignment/>
    </xf>
    <xf numFmtId="0" fontId="10" fillId="33" borderId="10" xfId="0" applyFont="1" applyFill="1" applyBorder="1" applyAlignment="1">
      <alignment horizontal="center" vertical="top" wrapText="1"/>
    </xf>
    <xf numFmtId="0" fontId="10" fillId="32" borderId="0" xfId="0" applyFont="1" applyFill="1" applyBorder="1" applyAlignment="1">
      <alignment/>
    </xf>
    <xf numFmtId="0" fontId="10" fillId="33" borderId="24" xfId="0" applyFont="1" applyFill="1" applyBorder="1" applyAlignment="1">
      <alignment horizontal="center" vertical="top" wrapText="1"/>
    </xf>
    <xf numFmtId="0" fontId="10" fillId="32" borderId="0" xfId="0" applyFont="1" applyFill="1" applyAlignment="1">
      <alignment/>
    </xf>
    <xf numFmtId="0" fontId="10" fillId="33" borderId="10" xfId="0" applyFont="1" applyFill="1" applyBorder="1" applyAlignment="1">
      <alignment wrapText="1"/>
    </xf>
    <xf numFmtId="169" fontId="10" fillId="33" borderId="10" xfId="0" applyNumberFormat="1" applyFont="1" applyFill="1" applyBorder="1" applyAlignment="1">
      <alignment horizontal="center" vertical="top" wrapText="1"/>
    </xf>
    <xf numFmtId="184" fontId="10" fillId="33" borderId="24" xfId="0" applyNumberFormat="1" applyFont="1" applyFill="1" applyBorder="1" applyAlignment="1">
      <alignment horizontal="center" vertical="top" wrapText="1"/>
    </xf>
    <xf numFmtId="184" fontId="10" fillId="33" borderId="10" xfId="0" applyNumberFormat="1" applyFont="1" applyFill="1" applyBorder="1" applyAlignment="1">
      <alignment horizontal="center" vertical="top" wrapText="1"/>
    </xf>
    <xf numFmtId="0" fontId="10" fillId="33" borderId="24" xfId="0" applyNumberFormat="1" applyFont="1" applyFill="1" applyBorder="1" applyAlignment="1">
      <alignment horizontal="center" vertical="top" wrapText="1"/>
    </xf>
    <xf numFmtId="0" fontId="10" fillId="33" borderId="10" xfId="0" applyFont="1" applyFill="1" applyBorder="1" applyAlignment="1">
      <alignment vertical="top"/>
    </xf>
    <xf numFmtId="0" fontId="13" fillId="32" borderId="0" xfId="0" applyFont="1" applyFill="1" applyAlignment="1">
      <alignment/>
    </xf>
    <xf numFmtId="49" fontId="10" fillId="33" borderId="12" xfId="0" applyNumberFormat="1" applyFont="1" applyFill="1" applyBorder="1" applyAlignment="1">
      <alignment horizontal="center" vertical="top" wrapText="1"/>
    </xf>
    <xf numFmtId="0" fontId="10" fillId="33" borderId="12" xfId="0" applyFont="1" applyFill="1" applyBorder="1" applyAlignment="1">
      <alignment horizontal="center" vertical="top" wrapText="1"/>
    </xf>
    <xf numFmtId="0" fontId="10" fillId="33" borderId="26" xfId="0" applyFont="1" applyFill="1" applyBorder="1" applyAlignment="1">
      <alignment vertical="top" wrapText="1"/>
    </xf>
    <xf numFmtId="49" fontId="10" fillId="33" borderId="10" xfId="0" applyNumberFormat="1" applyFont="1" applyFill="1" applyBorder="1" applyAlignment="1">
      <alignment horizontal="center" vertical="top" wrapText="1"/>
    </xf>
    <xf numFmtId="49" fontId="10" fillId="33" borderId="11" xfId="0" applyNumberFormat="1" applyFont="1" applyFill="1" applyBorder="1" applyAlignment="1">
      <alignment horizontal="center" vertical="top" wrapText="1"/>
    </xf>
    <xf numFmtId="0" fontId="10" fillId="33" borderId="11" xfId="0" applyFont="1" applyFill="1" applyBorder="1" applyAlignment="1">
      <alignment horizontal="center" vertical="top" wrapText="1"/>
    </xf>
    <xf numFmtId="0" fontId="10" fillId="33" borderId="13" xfId="0" applyFont="1" applyFill="1" applyBorder="1" applyAlignment="1">
      <alignment horizontal="center" vertical="top" wrapText="1"/>
    </xf>
    <xf numFmtId="0" fontId="10" fillId="33" borderId="27" xfId="0" applyFont="1" applyFill="1" applyBorder="1" applyAlignment="1">
      <alignment/>
    </xf>
    <xf numFmtId="0" fontId="10" fillId="33" borderId="28" xfId="0" applyFont="1" applyFill="1" applyBorder="1" applyAlignment="1">
      <alignment/>
    </xf>
    <xf numFmtId="0" fontId="10" fillId="33" borderId="29" xfId="0" applyFont="1" applyFill="1" applyBorder="1" applyAlignment="1">
      <alignment/>
    </xf>
    <xf numFmtId="0" fontId="10" fillId="33" borderId="22" xfId="0" applyFont="1" applyFill="1" applyBorder="1" applyAlignment="1">
      <alignment/>
    </xf>
    <xf numFmtId="0" fontId="10" fillId="33" borderId="12" xfId="0" applyFont="1" applyFill="1" applyBorder="1" applyAlignment="1">
      <alignment/>
    </xf>
    <xf numFmtId="0" fontId="10" fillId="33" borderId="30" xfId="0" applyFont="1" applyFill="1" applyBorder="1" applyAlignment="1">
      <alignment/>
    </xf>
    <xf numFmtId="0" fontId="10" fillId="33" borderId="31" xfId="0" applyFont="1" applyFill="1" applyBorder="1" applyAlignment="1">
      <alignment vertical="top" wrapText="1"/>
    </xf>
    <xf numFmtId="49" fontId="10" fillId="33" borderId="32" xfId="0" applyNumberFormat="1" applyFont="1" applyFill="1" applyBorder="1" applyAlignment="1">
      <alignment horizontal="center" vertical="top" wrapText="1"/>
    </xf>
    <xf numFmtId="0" fontId="10" fillId="33" borderId="32" xfId="0" applyFont="1" applyFill="1" applyBorder="1" applyAlignment="1">
      <alignment horizontal="center" vertical="top" wrapText="1"/>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38" fillId="33" borderId="0" xfId="0" applyFont="1" applyFill="1" applyAlignment="1">
      <alignment/>
    </xf>
    <xf numFmtId="0" fontId="38" fillId="33" borderId="0" xfId="0" applyFont="1" applyFill="1" applyBorder="1" applyAlignment="1">
      <alignment wrapText="1"/>
    </xf>
    <xf numFmtId="0" fontId="38" fillId="32" borderId="0" xfId="0" applyFont="1" applyFill="1" applyAlignment="1">
      <alignment/>
    </xf>
    <xf numFmtId="183" fontId="10" fillId="33" borderId="11" xfId="0" applyNumberFormat="1" applyFont="1" applyFill="1" applyBorder="1" applyAlignment="1">
      <alignment wrapText="1"/>
    </xf>
    <xf numFmtId="0" fontId="4" fillId="32" borderId="0" xfId="0" applyFont="1" applyFill="1" applyBorder="1" applyAlignment="1">
      <alignment vertical="top"/>
    </xf>
    <xf numFmtId="0" fontId="15" fillId="32" borderId="0" xfId="0" applyFont="1" applyFill="1" applyBorder="1" applyAlignment="1">
      <alignment/>
    </xf>
    <xf numFmtId="0" fontId="10" fillId="0" borderId="0" xfId="0" applyFont="1" applyFill="1" applyAlignment="1">
      <alignment/>
    </xf>
    <xf numFmtId="191" fontId="10" fillId="0" borderId="0" xfId="0" applyNumberFormat="1" applyFont="1" applyFill="1" applyBorder="1" applyAlignment="1">
      <alignment/>
    </xf>
    <xf numFmtId="174" fontId="0" fillId="0" borderId="0" xfId="0" applyNumberFormat="1" applyFont="1" applyFill="1" applyBorder="1" applyAlignment="1">
      <alignment horizontal="left" wrapText="1"/>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0" fillId="33" borderId="0" xfId="53" applyFill="1" applyAlignment="1">
      <alignment horizontal="distributed" vertical="top"/>
      <protection/>
    </xf>
    <xf numFmtId="0" fontId="0" fillId="33" borderId="0" xfId="53" applyFill="1" applyAlignment="1">
      <alignment horizontal="left" vertical="top" wrapText="1"/>
      <protection/>
    </xf>
    <xf numFmtId="0" fontId="0" fillId="33" borderId="0" xfId="53" applyFill="1" applyAlignment="1">
      <alignment horizontal="left" vertical="top"/>
      <protection/>
    </xf>
    <xf numFmtId="0" fontId="29" fillId="33" borderId="0" xfId="53" applyFont="1" applyFill="1" applyAlignment="1">
      <alignment horizontal="right" vertical="top"/>
      <protection/>
    </xf>
    <xf numFmtId="0" fontId="0" fillId="33" borderId="0" xfId="53" applyFont="1" applyFill="1" applyAlignment="1">
      <alignment horizontal="left" vertical="top" wrapText="1"/>
      <protection/>
    </xf>
    <xf numFmtId="0" fontId="0" fillId="33" borderId="0" xfId="53" applyFont="1" applyFill="1" applyAlignment="1">
      <alignment horizontal="justify" vertical="distributed" wrapText="1"/>
      <protection/>
    </xf>
    <xf numFmtId="0" fontId="0" fillId="33" borderId="0" xfId="53" applyFill="1" applyAlignment="1">
      <alignment horizontal="justify" vertical="distributed" wrapText="1"/>
      <protection/>
    </xf>
    <xf numFmtId="0" fontId="0" fillId="33" borderId="0" xfId="53" applyFont="1" applyFill="1" applyAlignment="1">
      <alignment horizontal="distributed" vertical="top"/>
      <protection/>
    </xf>
    <xf numFmtId="0" fontId="0" fillId="33" borderId="0" xfId="53" applyFont="1" applyFill="1" applyAlignment="1">
      <alignment horizontal="left" vertical="top"/>
      <protection/>
    </xf>
    <xf numFmtId="0" fontId="32" fillId="33" borderId="0" xfId="53" applyFont="1" applyFill="1" applyAlignment="1">
      <alignment horizontal="center"/>
      <protection/>
    </xf>
    <xf numFmtId="0" fontId="0" fillId="33" borderId="0" xfId="53" applyFont="1" applyFill="1" applyAlignment="1">
      <alignment horizontal="left" vertical="top" wrapText="1"/>
      <protection/>
    </xf>
    <xf numFmtId="0" fontId="10" fillId="33" borderId="0" xfId="0" applyFont="1" applyFill="1" applyAlignment="1">
      <alignment horizontal="left" vertical="top" wrapText="1"/>
    </xf>
    <xf numFmtId="49" fontId="12" fillId="32" borderId="33" xfId="0" applyNumberFormat="1" applyFont="1" applyFill="1" applyBorder="1" applyAlignment="1">
      <alignment horizontal="center"/>
    </xf>
    <xf numFmtId="49" fontId="12" fillId="32" borderId="34" xfId="0" applyNumberFormat="1" applyFont="1" applyFill="1" applyBorder="1" applyAlignment="1">
      <alignment horizontal="center"/>
    </xf>
    <xf numFmtId="0" fontId="0" fillId="34" borderId="35" xfId="0"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190" fontId="10" fillId="4" borderId="22" xfId="0" applyNumberFormat="1" applyFont="1" applyFill="1" applyBorder="1" applyAlignment="1">
      <alignment horizontal="center" wrapText="1"/>
    </xf>
    <xf numFmtId="190" fontId="10" fillId="4" borderId="14" xfId="0" applyNumberFormat="1" applyFont="1" applyFill="1" applyBorder="1" applyAlignment="1">
      <alignment horizontal="center" wrapText="1"/>
    </xf>
    <xf numFmtId="190" fontId="10" fillId="4" borderId="15" xfId="0" applyNumberFormat="1" applyFont="1" applyFill="1" applyBorder="1" applyAlignment="1">
      <alignment horizontal="center" wrapText="1"/>
    </xf>
    <xf numFmtId="174" fontId="0" fillId="34" borderId="35" xfId="0" applyNumberFormat="1" applyFont="1" applyFill="1" applyBorder="1" applyAlignment="1">
      <alignment horizontal="right" wrapText="1"/>
    </xf>
    <xf numFmtId="174" fontId="0" fillId="34" borderId="17" xfId="0" applyNumberFormat="1" applyFont="1" applyFill="1" applyBorder="1" applyAlignment="1">
      <alignment horizontal="right" wrapText="1"/>
    </xf>
    <xf numFmtId="174" fontId="0" fillId="34" borderId="24" xfId="0" applyNumberFormat="1" applyFont="1" applyFill="1" applyBorder="1" applyAlignment="1">
      <alignment horizontal="right" wrapText="1"/>
    </xf>
    <xf numFmtId="174" fontId="0" fillId="34" borderId="35" xfId="0" applyNumberFormat="1" applyFont="1" applyFill="1" applyBorder="1" applyAlignment="1">
      <alignment horizontal="right" wrapText="1"/>
    </xf>
    <xf numFmtId="174" fontId="0" fillId="34" borderId="17" xfId="0" applyNumberFormat="1" applyFont="1" applyFill="1" applyBorder="1" applyAlignment="1">
      <alignment horizontal="right" wrapText="1"/>
    </xf>
    <xf numFmtId="174" fontId="0" fillId="34" borderId="24" xfId="0" applyNumberFormat="1" applyFont="1" applyFill="1" applyBorder="1" applyAlignment="1">
      <alignment horizontal="right" wrapText="1"/>
    </xf>
    <xf numFmtId="0" fontId="0" fillId="33" borderId="35" xfId="0" applyFont="1" applyFill="1" applyBorder="1" applyAlignment="1">
      <alignment horizontal="left"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35" borderId="14" xfId="0" applyFont="1" applyFill="1" applyBorder="1" applyAlignment="1">
      <alignment horizontal="center" wrapText="1"/>
    </xf>
    <xf numFmtId="0" fontId="0" fillId="35" borderId="14" xfId="0" applyFont="1" applyFill="1" applyBorder="1" applyAlignment="1">
      <alignment horizontal="center" wrapText="1"/>
    </xf>
    <xf numFmtId="0" fontId="7" fillId="33" borderId="10" xfId="0" applyFont="1" applyFill="1" applyBorder="1" applyAlignment="1">
      <alignment horizontal="left" wrapText="1"/>
    </xf>
    <xf numFmtId="174" fontId="7" fillId="33" borderId="10" xfId="0" applyNumberFormat="1" applyFont="1" applyFill="1" applyBorder="1" applyAlignment="1">
      <alignment horizontal="right" wrapText="1"/>
    </xf>
    <xf numFmtId="0" fontId="0" fillId="33" borderId="14" xfId="0" applyFont="1" applyFill="1" applyBorder="1" applyAlignment="1">
      <alignment horizontal="center" wrapText="1"/>
    </xf>
    <xf numFmtId="170" fontId="0" fillId="35" borderId="14" xfId="0" applyNumberFormat="1" applyFont="1" applyFill="1" applyBorder="1" applyAlignment="1">
      <alignment horizontal="center"/>
    </xf>
    <xf numFmtId="0" fontId="0" fillId="33" borderId="0" xfId="0" applyFont="1" applyFill="1" applyAlignment="1">
      <alignment horizontal="left" wrapText="1"/>
    </xf>
    <xf numFmtId="0" fontId="4" fillId="33" borderId="0" xfId="0" applyFont="1" applyFill="1" applyAlignment="1">
      <alignment horizontal="center" vertical="top" wrapText="1"/>
    </xf>
    <xf numFmtId="0" fontId="0" fillId="33" borderId="13" xfId="0" applyFont="1" applyFill="1" applyBorder="1" applyAlignment="1">
      <alignment horizontal="left" wrapText="1"/>
    </xf>
    <xf numFmtId="0" fontId="0" fillId="33" borderId="23" xfId="0" applyFont="1" applyFill="1" applyBorder="1" applyAlignment="1">
      <alignment horizontal="left" wrapText="1"/>
    </xf>
    <xf numFmtId="174" fontId="0" fillId="33" borderId="23" xfId="0" applyNumberFormat="1" applyFont="1" applyFill="1" applyBorder="1" applyAlignment="1">
      <alignment horizontal="right" wrapText="1"/>
    </xf>
    <xf numFmtId="174" fontId="0" fillId="33" borderId="13" xfId="0" applyNumberFormat="1" applyFont="1" applyFill="1" applyBorder="1" applyAlignment="1">
      <alignment horizontal="right" wrapText="1"/>
    </xf>
    <xf numFmtId="174" fontId="0" fillId="33" borderId="16" xfId="0" applyNumberFormat="1" applyFont="1" applyFill="1" applyBorder="1" applyAlignment="1">
      <alignment horizontal="right"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174" fontId="0" fillId="34" borderId="14" xfId="0" applyNumberFormat="1" applyFont="1" applyFill="1" applyBorder="1" applyAlignment="1">
      <alignment horizontal="right" wrapText="1"/>
    </xf>
    <xf numFmtId="174" fontId="0" fillId="34" borderId="22" xfId="0" applyNumberFormat="1" applyFont="1" applyFill="1" applyBorder="1" applyAlignment="1">
      <alignment horizontal="right" wrapText="1"/>
    </xf>
    <xf numFmtId="174" fontId="0" fillId="34" borderId="14" xfId="0" applyNumberFormat="1" applyFont="1" applyFill="1" applyBorder="1" applyAlignment="1">
      <alignment horizontal="right" wrapText="1"/>
    </xf>
    <xf numFmtId="174" fontId="0" fillId="34" borderId="15" xfId="0" applyNumberFormat="1" applyFont="1" applyFill="1" applyBorder="1" applyAlignment="1">
      <alignment horizontal="right" wrapText="1"/>
    </xf>
    <xf numFmtId="174" fontId="0" fillId="33" borderId="35" xfId="0" applyNumberFormat="1" applyFont="1" applyFill="1" applyBorder="1" applyAlignment="1">
      <alignment horizontal="right" wrapText="1"/>
    </xf>
    <xf numFmtId="174" fontId="0" fillId="33" borderId="17" xfId="0" applyNumberFormat="1" applyFont="1" applyFill="1" applyBorder="1" applyAlignment="1">
      <alignment horizontal="right" wrapText="1"/>
    </xf>
    <xf numFmtId="174" fontId="0" fillId="33" borderId="24" xfId="0" applyNumberFormat="1" applyFont="1" applyFill="1" applyBorder="1" applyAlignment="1">
      <alignment horizontal="right" wrapText="1"/>
    </xf>
    <xf numFmtId="0" fontId="5" fillId="33" borderId="35" xfId="0" applyFont="1" applyFill="1" applyBorder="1" applyAlignment="1">
      <alignment horizontal="left" wrapText="1"/>
    </xf>
    <xf numFmtId="0" fontId="5" fillId="33" borderId="17" xfId="0" applyFont="1" applyFill="1" applyBorder="1" applyAlignment="1">
      <alignment horizontal="left" wrapText="1"/>
    </xf>
    <xf numFmtId="174" fontId="5" fillId="33" borderId="17" xfId="0" applyNumberFormat="1" applyFont="1" applyFill="1" applyBorder="1" applyAlignment="1">
      <alignment horizontal="right" wrapText="1"/>
    </xf>
    <xf numFmtId="174" fontId="5" fillId="33" borderId="24" xfId="0" applyNumberFormat="1" applyFont="1" applyFill="1" applyBorder="1" applyAlignment="1">
      <alignment horizontal="right" wrapText="1"/>
    </xf>
    <xf numFmtId="0" fontId="7" fillId="33" borderId="35" xfId="0" applyFont="1" applyFill="1" applyBorder="1" applyAlignment="1">
      <alignment horizontal="left" wrapText="1"/>
    </xf>
    <xf numFmtId="0" fontId="7" fillId="33" borderId="17" xfId="0" applyFont="1" applyFill="1" applyBorder="1" applyAlignment="1">
      <alignment horizontal="left" wrapText="1"/>
    </xf>
    <xf numFmtId="0" fontId="7" fillId="33" borderId="24" xfId="0" applyFont="1" applyFill="1" applyBorder="1" applyAlignment="1">
      <alignment horizontal="left" wrapText="1"/>
    </xf>
    <xf numFmtId="174" fontId="7" fillId="33" borderId="35" xfId="0" applyNumberFormat="1" applyFont="1" applyFill="1" applyBorder="1" applyAlignment="1">
      <alignment horizontal="right" wrapText="1"/>
    </xf>
    <xf numFmtId="174" fontId="7" fillId="33" borderId="17" xfId="0" applyNumberFormat="1" applyFont="1" applyFill="1" applyBorder="1" applyAlignment="1">
      <alignment horizontal="right" wrapText="1"/>
    </xf>
    <xf numFmtId="174" fontId="7" fillId="33" borderId="24" xfId="0" applyNumberFormat="1" applyFont="1" applyFill="1" applyBorder="1" applyAlignment="1">
      <alignment horizontal="right" wrapText="1"/>
    </xf>
    <xf numFmtId="182" fontId="0" fillId="34" borderId="3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82" fontId="0" fillId="34" borderId="3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0" fillId="4" borderId="13"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wrapText="1"/>
    </xf>
    <xf numFmtId="0" fontId="0" fillId="4" borderId="23" xfId="0" applyFont="1" applyFill="1" applyBorder="1" applyAlignment="1">
      <alignment horizontal="center" wrapText="1"/>
    </xf>
    <xf numFmtId="0" fontId="0" fillId="4" borderId="16" xfId="0" applyFont="1" applyFill="1" applyBorder="1" applyAlignment="1">
      <alignment horizontal="center" wrapText="1"/>
    </xf>
    <xf numFmtId="178" fontId="0" fillId="4" borderId="17" xfId="0" applyNumberFormat="1" applyFont="1" applyFill="1" applyBorder="1" applyAlignment="1">
      <alignment horizontal="center" vertical="top" wrapText="1"/>
    </xf>
    <xf numFmtId="190" fontId="0" fillId="4" borderId="22" xfId="0" applyNumberFormat="1" applyFont="1" applyFill="1" applyBorder="1" applyAlignment="1">
      <alignment horizontal="center" vertical="top" wrapText="1"/>
    </xf>
    <xf numFmtId="190" fontId="0" fillId="4" borderId="14" xfId="0" applyNumberFormat="1" applyFont="1" applyFill="1" applyBorder="1" applyAlignment="1">
      <alignment horizontal="center" vertical="top" wrapText="1"/>
    </xf>
    <xf numFmtId="190" fontId="0" fillId="4" borderId="15" xfId="0" applyNumberFormat="1" applyFont="1" applyFill="1" applyBorder="1" applyAlignment="1">
      <alignment horizontal="center" vertical="top" wrapText="1"/>
    </xf>
    <xf numFmtId="0" fontId="5" fillId="33" borderId="17" xfId="0" applyFont="1" applyFill="1" applyBorder="1" applyAlignment="1">
      <alignment horizontal="center" wrapText="1"/>
    </xf>
    <xf numFmtId="0" fontId="5" fillId="33" borderId="24" xfId="0" applyFont="1" applyFill="1" applyBorder="1" applyAlignment="1">
      <alignment horizontal="center" wrapText="1"/>
    </xf>
    <xf numFmtId="0" fontId="0" fillId="33" borderId="15" xfId="0" applyFont="1" applyFill="1" applyBorder="1" applyAlignment="1">
      <alignment horizontal="left" wrapText="1"/>
    </xf>
    <xf numFmtId="174" fontId="0" fillId="34" borderId="22" xfId="0" applyNumberFormat="1" applyFont="1" applyFill="1" applyBorder="1" applyAlignment="1">
      <alignment horizontal="right" wrapText="1"/>
    </xf>
    <xf numFmtId="174" fontId="0" fillId="34" borderId="15" xfId="0" applyNumberFormat="1" applyFont="1" applyFill="1" applyBorder="1" applyAlignment="1">
      <alignment horizontal="right" wrapText="1"/>
    </xf>
    <xf numFmtId="0" fontId="0" fillId="33" borderId="35" xfId="0" applyFont="1" applyFill="1" applyBorder="1" applyAlignment="1">
      <alignment horizontal="left" wrapText="1"/>
    </xf>
    <xf numFmtId="0" fontId="0" fillId="4" borderId="22" xfId="0" applyFont="1" applyFill="1" applyBorder="1" applyAlignment="1">
      <alignment horizontal="right" vertical="top" wrapText="1"/>
    </xf>
    <xf numFmtId="0" fontId="0" fillId="4" borderId="14" xfId="0" applyFont="1" applyFill="1" applyBorder="1" applyAlignment="1">
      <alignment horizontal="right" vertical="top" wrapText="1"/>
    </xf>
    <xf numFmtId="170" fontId="10" fillId="4" borderId="23" xfId="0" applyNumberFormat="1" applyFont="1" applyFill="1" applyBorder="1" applyAlignment="1">
      <alignment horizontal="left" wrapText="1"/>
    </xf>
    <xf numFmtId="170" fontId="10" fillId="4" borderId="16" xfId="0" applyNumberFormat="1" applyFont="1" applyFill="1" applyBorder="1" applyAlignment="1">
      <alignment horizontal="left" wrapText="1"/>
    </xf>
    <xf numFmtId="0" fontId="38" fillId="33" borderId="14" xfId="0" applyFont="1" applyFill="1" applyBorder="1" applyAlignment="1">
      <alignment wrapText="1"/>
    </xf>
    <xf numFmtId="174" fontId="0" fillId="33" borderId="22" xfId="0" applyNumberFormat="1" applyFont="1" applyFill="1" applyBorder="1" applyAlignment="1">
      <alignment horizontal="right" wrapText="1"/>
    </xf>
    <xf numFmtId="174" fontId="0" fillId="33" borderId="14" xfId="0" applyNumberFormat="1" applyFont="1" applyFill="1" applyBorder="1" applyAlignment="1">
      <alignment horizontal="right" wrapText="1"/>
    </xf>
    <xf numFmtId="174" fontId="0" fillId="33" borderId="15" xfId="0" applyNumberFormat="1" applyFont="1" applyFill="1" applyBorder="1" applyAlignment="1">
      <alignment horizontal="right" wrapText="1"/>
    </xf>
    <xf numFmtId="0" fontId="7" fillId="33" borderId="13" xfId="0" applyFont="1" applyFill="1" applyBorder="1" applyAlignment="1">
      <alignment horizontal="left" wrapText="1"/>
    </xf>
    <xf numFmtId="0" fontId="7" fillId="33" borderId="23" xfId="0" applyFont="1" applyFill="1" applyBorder="1" applyAlignment="1">
      <alignment horizontal="left" wrapText="1"/>
    </xf>
    <xf numFmtId="0" fontId="7" fillId="33" borderId="16" xfId="0" applyFont="1" applyFill="1" applyBorder="1" applyAlignment="1">
      <alignment horizontal="left" wrapText="1"/>
    </xf>
    <xf numFmtId="174" fontId="7" fillId="33" borderId="13" xfId="0" applyNumberFormat="1" applyFont="1" applyFill="1" applyBorder="1" applyAlignment="1">
      <alignment horizontal="right" wrapText="1"/>
    </xf>
    <xf numFmtId="174" fontId="7" fillId="33" borderId="23" xfId="0" applyNumberFormat="1" applyFont="1" applyFill="1" applyBorder="1" applyAlignment="1">
      <alignment horizontal="right" wrapText="1"/>
    </xf>
    <xf numFmtId="174" fontId="7" fillId="33" borderId="16" xfId="0" applyNumberFormat="1" applyFont="1" applyFill="1" applyBorder="1" applyAlignment="1">
      <alignment horizontal="right" wrapText="1"/>
    </xf>
    <xf numFmtId="0" fontId="0" fillId="33" borderId="16" xfId="0" applyFont="1" applyFill="1" applyBorder="1" applyAlignment="1">
      <alignment horizontal="left" wrapText="1"/>
    </xf>
    <xf numFmtId="14" fontId="0" fillId="36" borderId="0" xfId="0" applyNumberFormat="1" applyFont="1" applyFill="1" applyAlignment="1">
      <alignment horizontal="center"/>
    </xf>
    <xf numFmtId="14" fontId="0" fillId="4" borderId="0" xfId="0" applyNumberFormat="1" applyFont="1" applyFill="1" applyAlignment="1">
      <alignment horizontal="center"/>
    </xf>
    <xf numFmtId="168" fontId="0" fillId="33" borderId="14" xfId="0" applyNumberFormat="1" applyFont="1" applyFill="1" applyBorder="1" applyAlignment="1">
      <alignment horizontal="center" wrapText="1"/>
    </xf>
    <xf numFmtId="0" fontId="3" fillId="33" borderId="0" xfId="0" applyFont="1" applyFill="1" applyAlignment="1">
      <alignment horizontal="center" wrapText="1"/>
    </xf>
    <xf numFmtId="14" fontId="0" fillId="34" borderId="35"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172" fontId="5" fillId="33" borderId="17" xfId="0" applyNumberFormat="1" applyFont="1" applyFill="1" applyBorder="1" applyAlignment="1">
      <alignment horizontal="center" wrapText="1"/>
    </xf>
    <xf numFmtId="172" fontId="5" fillId="33" borderId="24" xfId="0" applyNumberFormat="1" applyFont="1" applyFill="1" applyBorder="1" applyAlignment="1">
      <alignment horizontal="center" wrapText="1"/>
    </xf>
    <xf numFmtId="0" fontId="9" fillId="32" borderId="0" xfId="0" applyFont="1" applyFill="1" applyAlignment="1">
      <alignment horizontal="left" wrapText="1"/>
    </xf>
    <xf numFmtId="0" fontId="5" fillId="32" borderId="0" xfId="0" applyFont="1" applyFill="1" applyAlignment="1">
      <alignment horizontal="left"/>
    </xf>
    <xf numFmtId="1" fontId="31" fillId="32" borderId="0" xfId="0" applyNumberFormat="1" applyFont="1" applyFill="1" applyAlignment="1">
      <alignment horizontal="left" vertical="top" wrapText="1"/>
    </xf>
    <xf numFmtId="0" fontId="0" fillId="33" borderId="14" xfId="0" applyFont="1" applyFill="1" applyBorder="1" applyAlignment="1">
      <alignment wrapText="1"/>
    </xf>
    <xf numFmtId="0" fontId="0" fillId="33" borderId="0" xfId="0" applyFont="1" applyFill="1" applyBorder="1" applyAlignment="1">
      <alignment wrapText="1"/>
    </xf>
    <xf numFmtId="178" fontId="10" fillId="4" borderId="17" xfId="0" applyNumberFormat="1" applyFont="1" applyFill="1" applyBorder="1" applyAlignment="1">
      <alignment horizontal="center" wrapText="1"/>
    </xf>
    <xf numFmtId="0" fontId="0" fillId="4" borderId="22" xfId="0" applyFont="1" applyFill="1" applyBorder="1" applyAlignment="1">
      <alignment horizontal="right" wrapText="1"/>
    </xf>
    <xf numFmtId="0" fontId="0" fillId="4" borderId="14" xfId="0" applyFont="1" applyFill="1" applyBorder="1" applyAlignment="1">
      <alignment horizontal="right" wrapText="1"/>
    </xf>
    <xf numFmtId="0" fontId="29" fillId="33" borderId="0" xfId="0" applyFont="1" applyFill="1" applyAlignment="1">
      <alignment horizontal="right" vertical="top" wrapText="1"/>
    </xf>
    <xf numFmtId="0" fontId="0" fillId="33" borderId="0" xfId="0" applyFont="1" applyFill="1" applyAlignment="1">
      <alignment horizontal="right"/>
    </xf>
    <xf numFmtId="0" fontId="0" fillId="34" borderId="35" xfId="0" applyFont="1" applyFill="1" applyBorder="1" applyAlignment="1">
      <alignment horizontal="left" wrapText="1"/>
    </xf>
    <xf numFmtId="0" fontId="10" fillId="33" borderId="35" xfId="0" applyFont="1" applyFill="1" applyBorder="1" applyAlignment="1">
      <alignment horizontal="left" wrapText="1"/>
    </xf>
    <xf numFmtId="0" fontId="10" fillId="33" borderId="17" xfId="0" applyFont="1" applyFill="1" applyBorder="1" applyAlignment="1">
      <alignment horizontal="left" wrapText="1"/>
    </xf>
    <xf numFmtId="0" fontId="10" fillId="33" borderId="24" xfId="0" applyFont="1" applyFill="1" applyBorder="1" applyAlignment="1">
      <alignment horizontal="left" wrapText="1"/>
    </xf>
    <xf numFmtId="0" fontId="10" fillId="33" borderId="0" xfId="0" applyFont="1" applyFill="1" applyAlignment="1">
      <alignment vertical="top" wrapText="1"/>
    </xf>
    <xf numFmtId="174" fontId="10" fillId="33" borderId="35" xfId="0" applyNumberFormat="1" applyFont="1" applyFill="1" applyBorder="1" applyAlignment="1">
      <alignment horizontal="right" wrapText="1"/>
    </xf>
    <xf numFmtId="174" fontId="10" fillId="33" borderId="17" xfId="0" applyNumberFormat="1" applyFont="1" applyFill="1" applyBorder="1" applyAlignment="1">
      <alignment horizontal="right" wrapText="1"/>
    </xf>
    <xf numFmtId="174" fontId="10" fillId="33" borderId="24" xfId="0" applyNumberFormat="1" applyFont="1" applyFill="1" applyBorder="1" applyAlignment="1">
      <alignment horizontal="right" wrapText="1"/>
    </xf>
    <xf numFmtId="182" fontId="10" fillId="34" borderId="35"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180" fontId="10" fillId="4" borderId="23" xfId="0" applyNumberFormat="1" applyFont="1" applyFill="1" applyBorder="1" applyAlignment="1">
      <alignment horizontal="right" vertical="top" wrapText="1"/>
    </xf>
    <xf numFmtId="190" fontId="10" fillId="4" borderId="22" xfId="0" applyNumberFormat="1" applyFont="1" applyFill="1" applyBorder="1" applyAlignment="1">
      <alignment horizontal="center" vertical="top" wrapText="1"/>
    </xf>
    <xf numFmtId="190" fontId="10" fillId="4" borderId="14" xfId="0" applyNumberFormat="1" applyFont="1" applyFill="1" applyBorder="1" applyAlignment="1">
      <alignment horizontal="center" vertical="top" wrapText="1"/>
    </xf>
    <xf numFmtId="190" fontId="10" fillId="4" borderId="15" xfId="0" applyNumberFormat="1" applyFont="1" applyFill="1" applyBorder="1" applyAlignment="1">
      <alignment horizontal="center" vertical="top" wrapText="1"/>
    </xf>
    <xf numFmtId="174" fontId="10" fillId="33" borderId="13" xfId="0" applyNumberFormat="1" applyFont="1" applyFill="1" applyBorder="1" applyAlignment="1">
      <alignment horizontal="right" wrapText="1"/>
    </xf>
    <xf numFmtId="174" fontId="10" fillId="33" borderId="23" xfId="0" applyNumberFormat="1" applyFont="1" applyFill="1" applyBorder="1" applyAlignment="1">
      <alignment horizontal="right" wrapText="1"/>
    </xf>
    <xf numFmtId="174" fontId="10" fillId="33" borderId="16" xfId="0" applyNumberFormat="1" applyFont="1" applyFill="1" applyBorder="1" applyAlignment="1">
      <alignment horizontal="right" wrapText="1"/>
    </xf>
    <xf numFmtId="174" fontId="0" fillId="32" borderId="0" xfId="0" applyNumberFormat="1" applyFont="1" applyFill="1" applyBorder="1" applyAlignment="1">
      <alignment horizontal="left" wrapText="1"/>
    </xf>
    <xf numFmtId="0" fontId="10" fillId="33" borderId="22" xfId="0" applyFont="1" applyFill="1" applyBorder="1" applyAlignment="1">
      <alignment horizontal="left" wrapText="1"/>
    </xf>
    <xf numFmtId="0" fontId="10" fillId="33" borderId="14" xfId="0" applyFont="1" applyFill="1" applyBorder="1" applyAlignment="1">
      <alignment horizontal="left" wrapText="1"/>
    </xf>
    <xf numFmtId="0" fontId="10" fillId="33" borderId="15" xfId="0" applyFont="1" applyFill="1" applyBorder="1" applyAlignment="1">
      <alignment horizontal="left" wrapText="1"/>
    </xf>
    <xf numFmtId="174" fontId="10" fillId="34" borderId="22" xfId="0" applyNumberFormat="1" applyFont="1" applyFill="1" applyBorder="1" applyAlignment="1">
      <alignment horizontal="right" wrapText="1"/>
    </xf>
    <xf numFmtId="174" fontId="10" fillId="34" borderId="14" xfId="0" applyNumberFormat="1" applyFont="1" applyFill="1" applyBorder="1" applyAlignment="1">
      <alignment horizontal="right" wrapText="1"/>
    </xf>
    <xf numFmtId="174" fontId="10" fillId="34" borderId="15" xfId="0" applyNumberFormat="1" applyFont="1" applyFill="1" applyBorder="1" applyAlignment="1">
      <alignment horizontal="right" wrapText="1"/>
    </xf>
    <xf numFmtId="174" fontId="10" fillId="0" borderId="35" xfId="0" applyNumberFormat="1" applyFont="1" applyFill="1" applyBorder="1" applyAlignment="1">
      <alignment horizontal="right" wrapText="1"/>
    </xf>
    <xf numFmtId="174" fontId="10" fillId="0" borderId="17" xfId="0" applyNumberFormat="1" applyFont="1" applyFill="1" applyBorder="1" applyAlignment="1">
      <alignment horizontal="right" wrapText="1"/>
    </xf>
    <xf numFmtId="174" fontId="10" fillId="0" borderId="24" xfId="0" applyNumberFormat="1" applyFont="1" applyFill="1" applyBorder="1" applyAlignment="1">
      <alignment horizontal="right" wrapText="1"/>
    </xf>
    <xf numFmtId="174" fontId="10" fillId="34" borderId="35" xfId="0" applyNumberFormat="1" applyFont="1" applyFill="1" applyBorder="1" applyAlignment="1">
      <alignment horizontal="right" wrapText="1"/>
    </xf>
    <xf numFmtId="174" fontId="10" fillId="34" borderId="17" xfId="0" applyNumberFormat="1" applyFont="1" applyFill="1" applyBorder="1" applyAlignment="1">
      <alignment horizontal="right" wrapText="1"/>
    </xf>
    <xf numFmtId="174" fontId="10" fillId="34" borderId="24" xfId="0" applyNumberFormat="1" applyFont="1" applyFill="1" applyBorder="1" applyAlignment="1">
      <alignment horizontal="right" wrapText="1"/>
    </xf>
    <xf numFmtId="0" fontId="10" fillId="33" borderId="13" xfId="0" applyFont="1" applyFill="1" applyBorder="1" applyAlignment="1">
      <alignment horizontal="left" wrapText="1"/>
    </xf>
    <xf numFmtId="0" fontId="10" fillId="33" borderId="23" xfId="0" applyFont="1" applyFill="1" applyBorder="1" applyAlignment="1">
      <alignment horizontal="left" wrapText="1"/>
    </xf>
    <xf numFmtId="0" fontId="10" fillId="33" borderId="16" xfId="0" applyFont="1" applyFill="1" applyBorder="1" applyAlignment="1">
      <alignment horizontal="left" wrapText="1"/>
    </xf>
    <xf numFmtId="182" fontId="10" fillId="33" borderId="35" xfId="0" applyNumberFormat="1" applyFont="1" applyFill="1" applyBorder="1" applyAlignment="1">
      <alignment horizontal="right" wrapText="1"/>
    </xf>
    <xf numFmtId="182" fontId="10" fillId="33" borderId="17" xfId="0" applyNumberFormat="1" applyFont="1" applyFill="1" applyBorder="1" applyAlignment="1">
      <alignment horizontal="right" wrapText="1"/>
    </xf>
    <xf numFmtId="182" fontId="10" fillId="33" borderId="24" xfId="0" applyNumberFormat="1" applyFont="1" applyFill="1" applyBorder="1" applyAlignment="1">
      <alignment horizontal="right" wrapText="1"/>
    </xf>
    <xf numFmtId="182" fontId="10" fillId="34" borderId="22" xfId="0" applyNumberFormat="1" applyFont="1" applyFill="1" applyBorder="1" applyAlignment="1">
      <alignment horizontal="right" wrapText="1"/>
    </xf>
    <xf numFmtId="182" fontId="10" fillId="34" borderId="14" xfId="0" applyNumberFormat="1" applyFont="1" applyFill="1" applyBorder="1" applyAlignment="1">
      <alignment horizontal="right" wrapText="1"/>
    </xf>
    <xf numFmtId="182" fontId="10" fillId="34" borderId="15" xfId="0" applyNumberFormat="1" applyFont="1" applyFill="1" applyBorder="1" applyAlignment="1">
      <alignment horizontal="right" wrapText="1"/>
    </xf>
    <xf numFmtId="182" fontId="10" fillId="33" borderId="13" xfId="0" applyNumberFormat="1" applyFont="1" applyFill="1" applyBorder="1" applyAlignment="1">
      <alignment horizontal="right" wrapText="1"/>
    </xf>
    <xf numFmtId="182" fontId="10" fillId="33" borderId="23" xfId="0" applyNumberFormat="1" applyFont="1" applyFill="1" applyBorder="1" applyAlignment="1">
      <alignment horizontal="right" wrapText="1"/>
    </xf>
    <xf numFmtId="182" fontId="10" fillId="33" borderId="16" xfId="0" applyNumberFormat="1" applyFont="1" applyFill="1" applyBorder="1" applyAlignment="1">
      <alignment horizontal="right" wrapText="1"/>
    </xf>
    <xf numFmtId="174" fontId="0" fillId="34" borderId="35" xfId="0" applyNumberFormat="1" applyFont="1" applyFill="1" applyBorder="1" applyAlignment="1">
      <alignment horizontal="right" wrapText="1"/>
    </xf>
    <xf numFmtId="174" fontId="0" fillId="34" borderId="17" xfId="0" applyNumberFormat="1" applyFont="1" applyFill="1" applyBorder="1" applyAlignment="1">
      <alignment horizontal="right" wrapText="1"/>
    </xf>
    <xf numFmtId="174" fontId="0" fillId="34" borderId="24" xfId="0" applyNumberFormat="1" applyFont="1" applyFill="1" applyBorder="1" applyAlignment="1">
      <alignment horizontal="right" wrapText="1"/>
    </xf>
    <xf numFmtId="174" fontId="10" fillId="33" borderId="22" xfId="0" applyNumberFormat="1" applyFont="1" applyFill="1" applyBorder="1" applyAlignment="1">
      <alignment horizontal="right" wrapText="1"/>
    </xf>
    <xf numFmtId="174" fontId="10" fillId="33" borderId="14" xfId="0" applyNumberFormat="1" applyFont="1" applyFill="1" applyBorder="1" applyAlignment="1">
      <alignment horizontal="right" wrapText="1"/>
    </xf>
    <xf numFmtId="174" fontId="10" fillId="33" borderId="15" xfId="0" applyNumberFormat="1" applyFont="1" applyFill="1" applyBorder="1" applyAlignment="1">
      <alignment horizontal="right" wrapText="1"/>
    </xf>
    <xf numFmtId="0" fontId="0" fillId="33" borderId="0" xfId="0" applyFont="1" applyFill="1" applyAlignment="1">
      <alignment horizontal="left" wrapText="1"/>
    </xf>
    <xf numFmtId="0" fontId="0" fillId="33" borderId="14" xfId="0" applyFont="1" applyFill="1" applyBorder="1" applyAlignment="1">
      <alignment horizontal="center" wrapText="1"/>
    </xf>
    <xf numFmtId="0" fontId="10" fillId="4" borderId="13"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0" fontId="10" fillId="4" borderId="3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180" fontId="10" fillId="33" borderId="14" xfId="0" applyNumberFormat="1" applyFont="1" applyFill="1" applyBorder="1" applyAlignment="1">
      <alignment horizontal="left" wrapText="1"/>
    </xf>
    <xf numFmtId="0" fontId="10" fillId="33" borderId="14" xfId="0" applyFont="1" applyFill="1" applyBorder="1" applyAlignment="1">
      <alignment wrapText="1"/>
    </xf>
    <xf numFmtId="0" fontId="10" fillId="33" borderId="0"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90" fontId="10" fillId="33" borderId="0" xfId="0" applyNumberFormat="1" applyFont="1" applyFill="1" applyAlignment="1">
      <alignment horizontal="left" wrapText="1"/>
    </xf>
    <xf numFmtId="0" fontId="0" fillId="33" borderId="0" xfId="0" applyFill="1" applyAlignment="1">
      <alignment horizontal="right" wrapText="1"/>
    </xf>
    <xf numFmtId="170" fontId="0" fillId="33" borderId="14" xfId="0" applyNumberFormat="1" applyFont="1" applyFill="1" applyBorder="1" applyAlignment="1">
      <alignment horizontal="center"/>
    </xf>
    <xf numFmtId="182" fontId="10" fillId="33" borderId="13" xfId="0" applyNumberFormat="1" applyFont="1" applyFill="1" applyBorder="1" applyAlignment="1">
      <alignment horizontal="center" wrapText="1"/>
    </xf>
    <xf numFmtId="182" fontId="10" fillId="33" borderId="16" xfId="0" applyNumberFormat="1" applyFont="1" applyFill="1" applyBorder="1" applyAlignment="1">
      <alignment horizontal="center" wrapText="1"/>
    </xf>
    <xf numFmtId="174" fontId="10" fillId="33" borderId="35" xfId="0" applyNumberFormat="1" applyFont="1" applyFill="1" applyBorder="1" applyAlignment="1">
      <alignment horizontal="center" wrapText="1"/>
    </xf>
    <xf numFmtId="174" fontId="10" fillId="33" borderId="24" xfId="0" applyNumberFormat="1" applyFont="1" applyFill="1" applyBorder="1" applyAlignment="1">
      <alignment horizontal="center" wrapText="1"/>
    </xf>
    <xf numFmtId="49" fontId="12" fillId="32" borderId="36" xfId="0" applyNumberFormat="1" applyFont="1" applyFill="1" applyBorder="1" applyAlignment="1">
      <alignment horizontal="center" vertical="center" wrapText="1"/>
    </xf>
    <xf numFmtId="49" fontId="12" fillId="32" borderId="37" xfId="0" applyNumberFormat="1" applyFont="1" applyFill="1" applyBorder="1" applyAlignment="1">
      <alignment horizontal="center" vertical="center" wrapText="1"/>
    </xf>
    <xf numFmtId="49" fontId="12" fillId="32" borderId="38" xfId="0" applyNumberFormat="1" applyFont="1" applyFill="1" applyBorder="1" applyAlignment="1">
      <alignment horizontal="center" vertical="center" wrapText="1"/>
    </xf>
    <xf numFmtId="174" fontId="10" fillId="33" borderId="13" xfId="0" applyNumberFormat="1" applyFont="1" applyFill="1" applyBorder="1" applyAlignment="1">
      <alignment horizontal="center" wrapText="1"/>
    </xf>
    <xf numFmtId="174" fontId="10" fillId="33" borderId="16" xfId="0" applyNumberFormat="1" applyFont="1" applyFill="1" applyBorder="1" applyAlignment="1">
      <alignment horizontal="center" wrapText="1"/>
    </xf>
    <xf numFmtId="0" fontId="10" fillId="33" borderId="0" xfId="0" applyFont="1" applyFill="1" applyAlignment="1">
      <alignment horizontal="left" vertical="center" wrapText="1"/>
    </xf>
    <xf numFmtId="174" fontId="10" fillId="34" borderId="35" xfId="0" applyNumberFormat="1" applyFont="1" applyFill="1" applyBorder="1" applyAlignment="1">
      <alignment horizontal="center" wrapText="1"/>
    </xf>
    <xf numFmtId="174" fontId="10" fillId="34" borderId="24" xfId="0" applyNumberFormat="1" applyFont="1" applyFill="1" applyBorder="1" applyAlignment="1">
      <alignment horizontal="center" wrapText="1"/>
    </xf>
    <xf numFmtId="174" fontId="10" fillId="33" borderId="0" xfId="0" applyNumberFormat="1" applyFont="1" applyFill="1" applyBorder="1" applyAlignment="1">
      <alignment horizontal="center" wrapText="1"/>
    </xf>
    <xf numFmtId="182" fontId="10" fillId="34" borderId="35" xfId="0" applyNumberFormat="1" applyFont="1" applyFill="1" applyBorder="1" applyAlignment="1">
      <alignment horizontal="center" wrapText="1"/>
    </xf>
    <xf numFmtId="182" fontId="10" fillId="34" borderId="24" xfId="0" applyNumberFormat="1" applyFont="1" applyFill="1" applyBorder="1" applyAlignment="1">
      <alignment horizontal="center" wrapText="1"/>
    </xf>
    <xf numFmtId="0" fontId="12" fillId="32" borderId="0" xfId="0" applyFont="1" applyFill="1" applyBorder="1" applyAlignment="1">
      <alignment horizontal="left" wrapText="1"/>
    </xf>
    <xf numFmtId="0" fontId="4" fillId="33" borderId="0" xfId="0" applyFont="1" applyFill="1" applyAlignment="1">
      <alignment horizontal="center" vertical="top" wrapText="1"/>
    </xf>
    <xf numFmtId="182" fontId="10" fillId="33" borderId="10" xfId="0" applyNumberFormat="1" applyFont="1" applyFill="1" applyBorder="1" applyAlignment="1">
      <alignment horizontal="center" wrapText="1"/>
    </xf>
    <xf numFmtId="49" fontId="12" fillId="32" borderId="36" xfId="0" applyNumberFormat="1" applyFont="1" applyFill="1" applyBorder="1" applyAlignment="1">
      <alignment horizontal="center" vertical="top" wrapText="1"/>
    </xf>
    <xf numFmtId="49" fontId="12" fillId="32" borderId="37" xfId="0" applyNumberFormat="1" applyFont="1" applyFill="1" applyBorder="1" applyAlignment="1">
      <alignment horizontal="center" vertical="top" wrapText="1"/>
    </xf>
    <xf numFmtId="49" fontId="12" fillId="32" borderId="38" xfId="0" applyNumberFormat="1" applyFont="1" applyFill="1" applyBorder="1" applyAlignment="1">
      <alignment horizontal="center" vertical="top" wrapText="1"/>
    </xf>
    <xf numFmtId="0" fontId="10" fillId="33" borderId="14" xfId="0" applyFont="1" applyFill="1" applyBorder="1" applyAlignment="1">
      <alignment horizontal="center" wrapText="1"/>
    </xf>
    <xf numFmtId="174" fontId="10" fillId="33" borderId="10" xfId="0" applyNumberFormat="1" applyFont="1" applyFill="1" applyBorder="1" applyAlignment="1">
      <alignment horizontal="center" wrapText="1"/>
    </xf>
    <xf numFmtId="0" fontId="10" fillId="33" borderId="0" xfId="0" applyFont="1" applyFill="1" applyAlignment="1">
      <alignment horizontal="left" wrapText="1"/>
    </xf>
    <xf numFmtId="0" fontId="4" fillId="33" borderId="23" xfId="0" applyFont="1" applyFill="1" applyBorder="1" applyAlignment="1">
      <alignment horizontal="center" vertical="top" wrapText="1"/>
    </xf>
    <xf numFmtId="182" fontId="10" fillId="34" borderId="22" xfId="0" applyNumberFormat="1" applyFont="1" applyFill="1" applyBorder="1" applyAlignment="1">
      <alignment horizontal="center" wrapText="1"/>
    </xf>
    <xf numFmtId="182" fontId="10" fillId="34" borderId="15" xfId="0" applyNumberFormat="1" applyFont="1" applyFill="1" applyBorder="1" applyAlignment="1">
      <alignment horizontal="center" wrapText="1"/>
    </xf>
    <xf numFmtId="182" fontId="10" fillId="33" borderId="22" xfId="0" applyNumberFormat="1" applyFont="1" applyFill="1" applyBorder="1" applyAlignment="1">
      <alignment horizontal="center" wrapText="1"/>
    </xf>
    <xf numFmtId="182" fontId="10" fillId="33" borderId="15" xfId="0" applyNumberFormat="1" applyFont="1" applyFill="1" applyBorder="1" applyAlignment="1">
      <alignment horizontal="center" wrapText="1"/>
    </xf>
    <xf numFmtId="182" fontId="10" fillId="33" borderId="35" xfId="0" applyNumberFormat="1" applyFont="1" applyFill="1" applyBorder="1" applyAlignment="1">
      <alignment horizontal="center" wrapText="1"/>
    </xf>
    <xf numFmtId="182" fontId="10" fillId="33" borderId="24" xfId="0" applyNumberFormat="1" applyFont="1" applyFill="1" applyBorder="1" applyAlignment="1">
      <alignment horizontal="center" wrapText="1"/>
    </xf>
    <xf numFmtId="174" fontId="10" fillId="34" borderId="22" xfId="0" applyNumberFormat="1" applyFont="1" applyFill="1" applyBorder="1" applyAlignment="1">
      <alignment horizontal="center" wrapText="1"/>
    </xf>
    <xf numFmtId="174" fontId="10" fillId="34" borderId="15" xfId="0" applyNumberFormat="1" applyFont="1" applyFill="1" applyBorder="1" applyAlignment="1">
      <alignment horizontal="center" wrapText="1"/>
    </xf>
    <xf numFmtId="174" fontId="10" fillId="33" borderId="22" xfId="0" applyNumberFormat="1" applyFont="1" applyFill="1" applyBorder="1" applyAlignment="1">
      <alignment horizontal="center" wrapText="1"/>
    </xf>
    <xf numFmtId="174" fontId="10" fillId="33" borderId="15" xfId="0" applyNumberFormat="1" applyFont="1" applyFill="1" applyBorder="1" applyAlignment="1">
      <alignment horizontal="center" wrapText="1"/>
    </xf>
    <xf numFmtId="174" fontId="10" fillId="34" borderId="13" xfId="0" applyNumberFormat="1" applyFont="1" applyFill="1" applyBorder="1" applyAlignment="1">
      <alignment horizontal="center" wrapText="1"/>
    </xf>
    <xf numFmtId="174" fontId="10" fillId="34" borderId="16" xfId="0" applyNumberFormat="1" applyFont="1" applyFill="1" applyBorder="1" applyAlignment="1">
      <alignment horizontal="center" wrapText="1"/>
    </xf>
    <xf numFmtId="174" fontId="10" fillId="33" borderId="23" xfId="0" applyNumberFormat="1" applyFont="1" applyFill="1" applyBorder="1" applyAlignment="1">
      <alignment horizontal="center" wrapText="1"/>
    </xf>
    <xf numFmtId="182" fontId="10" fillId="34" borderId="13" xfId="0" applyNumberFormat="1" applyFont="1" applyFill="1" applyBorder="1" applyAlignment="1">
      <alignment horizontal="center" wrapText="1"/>
    </xf>
    <xf numFmtId="182" fontId="10" fillId="34" borderId="16" xfId="0" applyNumberFormat="1" applyFont="1" applyFill="1" applyBorder="1" applyAlignment="1">
      <alignment horizontal="center" wrapText="1"/>
    </xf>
    <xf numFmtId="0" fontId="10" fillId="4" borderId="10" xfId="0" applyFont="1" applyFill="1" applyBorder="1" applyAlignment="1">
      <alignment horizontal="center" vertical="center" wrapText="1"/>
    </xf>
    <xf numFmtId="0" fontId="10" fillId="4" borderId="10" xfId="0" applyFont="1" applyFill="1" applyBorder="1" applyAlignment="1">
      <alignment horizontal="center" wrapText="1"/>
    </xf>
    <xf numFmtId="0" fontId="10" fillId="4" borderId="10" xfId="0" applyFont="1" applyFill="1" applyBorder="1" applyAlignment="1">
      <alignment horizontal="center" vertical="top" wrapText="1"/>
    </xf>
    <xf numFmtId="0" fontId="10" fillId="4" borderId="3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4" fillId="33" borderId="0" xfId="0" applyFont="1" applyFill="1" applyAlignment="1">
      <alignment horizontal="center" wrapText="1"/>
    </xf>
    <xf numFmtId="0" fontId="10" fillId="33" borderId="10" xfId="0" applyFont="1" applyFill="1" applyBorder="1" applyAlignment="1">
      <alignment horizontal="left" wrapText="1"/>
    </xf>
    <xf numFmtId="180" fontId="10" fillId="33" borderId="14" xfId="0" applyNumberFormat="1" applyFont="1" applyFill="1" applyBorder="1" applyAlignment="1">
      <alignment horizontal="right" wrapText="1"/>
    </xf>
    <xf numFmtId="0" fontId="10" fillId="32" borderId="0" xfId="0" applyFont="1" applyFill="1" applyBorder="1" applyAlignment="1">
      <alignment horizontal="left" wrapText="1"/>
    </xf>
    <xf numFmtId="174" fontId="10" fillId="33" borderId="27" xfId="0" applyNumberFormat="1" applyFont="1" applyFill="1" applyBorder="1" applyAlignment="1">
      <alignment horizontal="center" wrapText="1"/>
    </xf>
    <xf numFmtId="174" fontId="10" fillId="33" borderId="25" xfId="0" applyNumberFormat="1" applyFont="1" applyFill="1" applyBorder="1" applyAlignment="1">
      <alignment horizontal="center" wrapText="1"/>
    </xf>
    <xf numFmtId="0" fontId="21" fillId="32" borderId="0" xfId="0" applyFont="1" applyFill="1" applyBorder="1" applyAlignment="1">
      <alignment horizontal="left" wrapText="1"/>
    </xf>
    <xf numFmtId="49" fontId="0" fillId="33" borderId="35"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49" fontId="0" fillId="33" borderId="13" xfId="0" applyNumberFormat="1" applyFont="1" applyFill="1" applyBorder="1" applyAlignment="1">
      <alignment horizontal="center" wrapText="1"/>
    </xf>
    <xf numFmtId="49" fontId="0" fillId="33" borderId="16" xfId="0" applyNumberFormat="1" applyFont="1" applyFill="1" applyBorder="1" applyAlignment="1">
      <alignment horizontal="center" wrapText="1"/>
    </xf>
    <xf numFmtId="49" fontId="0" fillId="33" borderId="22" xfId="0" applyNumberFormat="1" applyFont="1" applyFill="1" applyBorder="1" applyAlignment="1">
      <alignment horizontal="center" wrapText="1"/>
    </xf>
    <xf numFmtId="49" fontId="0" fillId="33" borderId="15" xfId="0" applyNumberFormat="1" applyFont="1" applyFill="1" applyBorder="1" applyAlignment="1">
      <alignment horizontal="center" wrapText="1"/>
    </xf>
    <xf numFmtId="174" fontId="0" fillId="33" borderId="27" xfId="0" applyNumberFormat="1" applyFont="1" applyFill="1" applyBorder="1" applyAlignment="1">
      <alignment horizontal="right" wrapText="1"/>
    </xf>
    <xf numFmtId="174" fontId="0" fillId="33" borderId="0" xfId="0" applyNumberFormat="1" applyFont="1" applyFill="1" applyBorder="1" applyAlignment="1">
      <alignment horizontal="right" wrapText="1"/>
    </xf>
    <xf numFmtId="174" fontId="0" fillId="33" borderId="25"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74" fontId="0" fillId="33" borderId="22" xfId="0" applyNumberFormat="1" applyFont="1" applyFill="1" applyBorder="1" applyAlignment="1">
      <alignment horizontal="right" wrapText="1"/>
    </xf>
    <xf numFmtId="174" fontId="0" fillId="33" borderId="14" xfId="0" applyNumberFormat="1" applyFont="1" applyFill="1" applyBorder="1" applyAlignment="1">
      <alignment horizontal="right" wrapText="1"/>
    </xf>
    <xf numFmtId="174" fontId="0" fillId="33" borderId="15" xfId="0" applyNumberFormat="1" applyFont="1" applyFill="1" applyBorder="1" applyAlignment="1">
      <alignment horizontal="right"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49" fontId="0" fillId="33" borderId="35"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182" fontId="0" fillId="33" borderId="23"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182" fontId="0" fillId="33" borderId="13" xfId="0" applyNumberFormat="1" applyFont="1" applyFill="1" applyBorder="1" applyAlignment="1">
      <alignment horizontal="right" wrapText="1"/>
    </xf>
    <xf numFmtId="0" fontId="0" fillId="4" borderId="13"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4" borderId="15" xfId="0" applyFont="1" applyFill="1" applyBorder="1" applyAlignment="1">
      <alignment horizontal="center" vertical="top" wrapText="1"/>
    </xf>
    <xf numFmtId="0" fontId="0" fillId="4" borderId="35" xfId="0" applyFont="1" applyFill="1" applyBorder="1" applyAlignment="1">
      <alignment horizontal="center" wrapText="1"/>
    </xf>
    <xf numFmtId="0" fontId="0" fillId="4" borderId="24" xfId="0" applyFont="1" applyFill="1" applyBorder="1" applyAlignment="1">
      <alignment horizontal="center" wrapText="1"/>
    </xf>
    <xf numFmtId="0" fontId="0" fillId="33" borderId="27" xfId="0" applyFont="1" applyFill="1" applyBorder="1" applyAlignment="1">
      <alignment horizontal="left" wrapText="1"/>
    </xf>
    <xf numFmtId="0" fontId="0" fillId="33" borderId="0" xfId="0" applyFont="1" applyFill="1" applyBorder="1" applyAlignment="1">
      <alignment horizontal="left" wrapText="1"/>
    </xf>
    <xf numFmtId="0" fontId="0" fillId="33" borderId="25" xfId="0" applyFont="1" applyFill="1" applyBorder="1" applyAlignment="1">
      <alignment horizontal="left" wrapText="1"/>
    </xf>
    <xf numFmtId="0" fontId="10" fillId="33" borderId="0" xfId="0" applyFont="1" applyFill="1" applyAlignment="1">
      <alignment horizontal="right"/>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33" borderId="10" xfId="0" applyFont="1" applyFill="1" applyBorder="1" applyAlignment="1">
      <alignment horizontal="left" wrapText="1"/>
    </xf>
    <xf numFmtId="0" fontId="0" fillId="33" borderId="0" xfId="0" applyFont="1" applyFill="1" applyAlignment="1">
      <alignment horizontal="left" vertical="top" wrapText="1"/>
    </xf>
    <xf numFmtId="0" fontId="0" fillId="4" borderId="10" xfId="43" applyNumberFormat="1"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35" xfId="0" applyFont="1" applyFill="1" applyBorder="1" applyAlignment="1">
      <alignment horizontal="center" vertical="top" wrapText="1"/>
    </xf>
    <xf numFmtId="0" fontId="0" fillId="4" borderId="12" xfId="0" applyFont="1" applyFill="1" applyBorder="1" applyAlignment="1">
      <alignment horizontal="center" wrapText="1"/>
    </xf>
    <xf numFmtId="0" fontId="10" fillId="33" borderId="0" xfId="0" applyFont="1" applyFill="1" applyAlignment="1">
      <alignment horizontal="right" wrapText="1"/>
    </xf>
    <xf numFmtId="0" fontId="0" fillId="4" borderId="10" xfId="0" applyFont="1" applyFill="1" applyBorder="1" applyAlignment="1">
      <alignment horizontal="center" wrapText="1"/>
    </xf>
    <xf numFmtId="182" fontId="0" fillId="33" borderId="35" xfId="0" applyNumberFormat="1" applyFont="1" applyFill="1" applyBorder="1" applyAlignment="1">
      <alignment horizontal="right" wrapText="1"/>
    </xf>
    <xf numFmtId="182" fontId="0" fillId="33" borderId="17" xfId="0" applyNumberFormat="1" applyFont="1" applyFill="1" applyBorder="1" applyAlignment="1">
      <alignment horizontal="right" wrapText="1"/>
    </xf>
    <xf numFmtId="182" fontId="0" fillId="33" borderId="24" xfId="0" applyNumberFormat="1" applyFont="1" applyFill="1" applyBorder="1" applyAlignment="1">
      <alignment horizontal="right" wrapText="1"/>
    </xf>
    <xf numFmtId="174" fontId="0" fillId="33" borderId="10" xfId="0" applyNumberFormat="1" applyFont="1" applyFill="1" applyBorder="1" applyAlignment="1">
      <alignment horizontal="right" wrapText="1"/>
    </xf>
    <xf numFmtId="49" fontId="0" fillId="33" borderId="10" xfId="0" applyNumberFormat="1" applyFont="1" applyFill="1" applyBorder="1" applyAlignment="1">
      <alignment horizontal="center" wrapText="1"/>
    </xf>
    <xf numFmtId="0" fontId="0" fillId="33" borderId="13" xfId="0" applyFont="1" applyFill="1" applyBorder="1" applyAlignment="1">
      <alignment horizontal="left" wrapText="1"/>
    </xf>
    <xf numFmtId="0" fontId="0" fillId="33" borderId="0" xfId="0" applyFont="1" applyFill="1" applyAlignment="1">
      <alignment horizontal="right"/>
    </xf>
    <xf numFmtId="0" fontId="10" fillId="33" borderId="35" xfId="0" applyFont="1" applyFill="1" applyBorder="1" applyAlignment="1">
      <alignment horizontal="left" wrapText="1" indent="2"/>
    </xf>
    <xf numFmtId="0" fontId="10" fillId="33" borderId="17" xfId="0" applyFont="1" applyFill="1" applyBorder="1" applyAlignment="1">
      <alignment horizontal="left" wrapText="1" indent="2"/>
    </xf>
    <xf numFmtId="0" fontId="10" fillId="33" borderId="24" xfId="0" applyFont="1" applyFill="1" applyBorder="1" applyAlignment="1">
      <alignment horizontal="left" wrapText="1" indent="2"/>
    </xf>
    <xf numFmtId="0" fontId="24" fillId="33" borderId="35" xfId="0" applyFont="1" applyFill="1" applyBorder="1" applyAlignment="1">
      <alignment horizontal="left" wrapText="1" indent="1"/>
    </xf>
    <xf numFmtId="0" fontId="24" fillId="33" borderId="17" xfId="0" applyFont="1" applyFill="1" applyBorder="1" applyAlignment="1">
      <alignment horizontal="left" wrapText="1" indent="1"/>
    </xf>
    <xf numFmtId="0" fontId="24" fillId="33" borderId="24" xfId="0" applyFont="1" applyFill="1" applyBorder="1" applyAlignment="1">
      <alignment horizontal="left" wrapText="1" indent="1"/>
    </xf>
    <xf numFmtId="0" fontId="4" fillId="33" borderId="23" xfId="0" applyFont="1" applyFill="1" applyBorder="1" applyAlignment="1">
      <alignment horizontal="center" vertical="top" wrapText="1"/>
    </xf>
    <xf numFmtId="187" fontId="5" fillId="0" borderId="35" xfId="0" applyNumberFormat="1" applyFont="1" applyFill="1" applyBorder="1" applyAlignment="1">
      <alignment horizontal="right" wrapText="1"/>
    </xf>
    <xf numFmtId="187" fontId="5" fillId="0" borderId="17" xfId="0" applyNumberFormat="1" applyFont="1" applyFill="1" applyBorder="1" applyAlignment="1">
      <alignment horizontal="right" wrapText="1"/>
    </xf>
    <xf numFmtId="187" fontId="5" fillId="0" borderId="24" xfId="0" applyNumberFormat="1" applyFont="1" applyFill="1" applyBorder="1" applyAlignment="1">
      <alignment horizontal="right" wrapText="1"/>
    </xf>
    <xf numFmtId="0" fontId="10" fillId="33" borderId="22" xfId="0" applyFont="1" applyFill="1" applyBorder="1" applyAlignment="1">
      <alignment horizontal="left" wrapText="1" indent="2"/>
    </xf>
    <xf numFmtId="0" fontId="10" fillId="33" borderId="14" xfId="0" applyFont="1" applyFill="1" applyBorder="1" applyAlignment="1">
      <alignment horizontal="left" wrapText="1" indent="2"/>
    </xf>
    <xf numFmtId="0" fontId="10" fillId="33" borderId="15" xfId="0" applyFont="1" applyFill="1" applyBorder="1" applyAlignment="1">
      <alignment horizontal="left" wrapText="1" indent="2"/>
    </xf>
    <xf numFmtId="187" fontId="10" fillId="33" borderId="35" xfId="0" applyNumberFormat="1" applyFont="1" applyFill="1" applyBorder="1" applyAlignment="1">
      <alignment horizontal="right" wrapText="1"/>
    </xf>
    <xf numFmtId="187" fontId="10" fillId="33" borderId="17" xfId="0" applyNumberFormat="1" applyFont="1" applyFill="1" applyBorder="1" applyAlignment="1">
      <alignment horizontal="right" wrapText="1"/>
    </xf>
    <xf numFmtId="187" fontId="10" fillId="33" borderId="24" xfId="0" applyNumberFormat="1" applyFont="1" applyFill="1" applyBorder="1" applyAlignment="1">
      <alignment horizontal="right" wrapText="1"/>
    </xf>
    <xf numFmtId="187" fontId="10" fillId="33" borderId="22" xfId="0" applyNumberFormat="1" applyFont="1" applyFill="1" applyBorder="1" applyAlignment="1">
      <alignment horizontal="right" wrapText="1"/>
    </xf>
    <xf numFmtId="187" fontId="10" fillId="33" borderId="14" xfId="0" applyNumberFormat="1" applyFont="1" applyFill="1" applyBorder="1" applyAlignment="1">
      <alignment horizontal="right" wrapText="1"/>
    </xf>
    <xf numFmtId="187" fontId="10" fillId="33" borderId="15" xfId="0" applyNumberFormat="1" applyFont="1" applyFill="1" applyBorder="1" applyAlignment="1">
      <alignment horizontal="right" wrapText="1"/>
    </xf>
    <xf numFmtId="0" fontId="5" fillId="4" borderId="35" xfId="0" applyFont="1" applyFill="1" applyBorder="1" applyAlignment="1">
      <alignment horizontal="left" vertical="top" wrapText="1"/>
    </xf>
    <xf numFmtId="0" fontId="5" fillId="4" borderId="17" xfId="0" applyFont="1" applyFill="1" applyBorder="1" applyAlignment="1">
      <alignment horizontal="left" vertical="top" wrapText="1"/>
    </xf>
    <xf numFmtId="0" fontId="5" fillId="4" borderId="2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4" xfId="0" applyFont="1" applyFill="1" applyBorder="1" applyAlignment="1">
      <alignment horizontal="left" vertical="top" wrapText="1"/>
    </xf>
    <xf numFmtId="0" fontId="10" fillId="33" borderId="13" xfId="0" applyFont="1" applyFill="1" applyBorder="1" applyAlignment="1">
      <alignment horizontal="left" wrapText="1"/>
    </xf>
    <xf numFmtId="0" fontId="10" fillId="33" borderId="23" xfId="0" applyFont="1" applyFill="1" applyBorder="1" applyAlignment="1">
      <alignment horizontal="left" wrapText="1"/>
    </xf>
    <xf numFmtId="0" fontId="10" fillId="33" borderId="16" xfId="0" applyFont="1" applyFill="1" applyBorder="1" applyAlignment="1">
      <alignment horizontal="left" wrapText="1"/>
    </xf>
    <xf numFmtId="0" fontId="10" fillId="4" borderId="13" xfId="0" applyFont="1" applyFill="1" applyBorder="1" applyAlignment="1">
      <alignment horizontal="center" vertical="top" wrapText="1"/>
    </xf>
    <xf numFmtId="0" fontId="10" fillId="4" borderId="23" xfId="0" applyFont="1" applyFill="1" applyBorder="1" applyAlignment="1">
      <alignment horizontal="center" vertical="top" wrapText="1"/>
    </xf>
    <xf numFmtId="0" fontId="10" fillId="4" borderId="16" xfId="0" applyFont="1" applyFill="1" applyBorder="1" applyAlignment="1">
      <alignment horizontal="center" vertical="top" wrapText="1"/>
    </xf>
    <xf numFmtId="0" fontId="10" fillId="4" borderId="22"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3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5" fillId="33" borderId="13" xfId="0" applyFont="1" applyFill="1" applyBorder="1" applyAlignment="1">
      <alignment horizontal="left" vertical="top" wrapText="1"/>
    </xf>
    <xf numFmtId="0" fontId="5" fillId="33" borderId="23" xfId="0" applyFont="1" applyFill="1" applyBorder="1" applyAlignment="1">
      <alignment horizontal="left" vertical="top" wrapText="1"/>
    </xf>
    <xf numFmtId="0" fontId="5" fillId="33" borderId="16" xfId="0" applyFont="1" applyFill="1" applyBorder="1" applyAlignment="1">
      <alignment horizontal="left" vertical="top" wrapText="1"/>
    </xf>
    <xf numFmtId="0" fontId="24" fillId="33" borderId="22" xfId="0" applyFont="1" applyFill="1" applyBorder="1" applyAlignment="1">
      <alignment horizontal="left" wrapText="1" indent="1"/>
    </xf>
    <xf numFmtId="0" fontId="24" fillId="33" borderId="14" xfId="0" applyFont="1" applyFill="1" applyBorder="1" applyAlignment="1">
      <alignment horizontal="left" wrapText="1" indent="1"/>
    </xf>
    <xf numFmtId="0" fontId="24" fillId="33" borderId="15" xfId="0" applyFont="1" applyFill="1" applyBorder="1" applyAlignment="1">
      <alignment horizontal="left" wrapText="1" indent="1"/>
    </xf>
    <xf numFmtId="0" fontId="24" fillId="4" borderId="35" xfId="0" applyFont="1" applyFill="1" applyBorder="1" applyAlignment="1">
      <alignment horizontal="left" wrapText="1"/>
    </xf>
    <xf numFmtId="0" fontId="24" fillId="4" borderId="17" xfId="0" applyFont="1" applyFill="1" applyBorder="1" applyAlignment="1">
      <alignment horizontal="left" wrapText="1"/>
    </xf>
    <xf numFmtId="0" fontId="24" fillId="4" borderId="24" xfId="0" applyFont="1" applyFill="1" applyBorder="1" applyAlignment="1">
      <alignment horizontal="left" wrapText="1"/>
    </xf>
    <xf numFmtId="0" fontId="10" fillId="33" borderId="0" xfId="0" applyFont="1" applyFill="1" applyAlignment="1">
      <alignment horizontal="left" vertical="top" wrapText="1"/>
    </xf>
    <xf numFmtId="187" fontId="10" fillId="33" borderId="13" xfId="0" applyNumberFormat="1" applyFont="1" applyFill="1" applyBorder="1" applyAlignment="1">
      <alignment horizontal="right" wrapText="1"/>
    </xf>
    <xf numFmtId="187" fontId="10" fillId="33" borderId="23" xfId="0" applyNumberFormat="1" applyFont="1" applyFill="1" applyBorder="1" applyAlignment="1">
      <alignment horizontal="right" wrapText="1"/>
    </xf>
    <xf numFmtId="187" fontId="10" fillId="33" borderId="16" xfId="0" applyNumberFormat="1" applyFont="1" applyFill="1" applyBorder="1" applyAlignment="1">
      <alignment horizontal="right" wrapText="1"/>
    </xf>
    <xf numFmtId="0" fontId="24" fillId="4" borderId="35" xfId="0" applyFont="1" applyFill="1" applyBorder="1" applyAlignment="1">
      <alignment horizontal="center" wrapText="1"/>
    </xf>
    <xf numFmtId="0" fontId="24" fillId="4" borderId="17" xfId="0" applyFont="1" applyFill="1" applyBorder="1" applyAlignment="1">
      <alignment horizontal="center" wrapText="1"/>
    </xf>
    <xf numFmtId="0" fontId="24" fillId="4" borderId="24" xfId="0" applyFont="1" applyFill="1" applyBorder="1" applyAlignment="1">
      <alignment horizontal="center" wrapText="1"/>
    </xf>
    <xf numFmtId="187" fontId="24" fillId="33" borderId="22" xfId="0" applyNumberFormat="1" applyFont="1" applyFill="1" applyBorder="1" applyAlignment="1">
      <alignment horizontal="right" wrapText="1"/>
    </xf>
    <xf numFmtId="187" fontId="24" fillId="33" borderId="14" xfId="0" applyNumberFormat="1" applyFont="1" applyFill="1" applyBorder="1" applyAlignment="1">
      <alignment horizontal="right" wrapText="1"/>
    </xf>
    <xf numFmtId="187" fontId="24" fillId="33" borderId="15" xfId="0" applyNumberFormat="1" applyFont="1" applyFill="1" applyBorder="1" applyAlignment="1">
      <alignment horizontal="right" wrapText="1"/>
    </xf>
    <xf numFmtId="187" fontId="5" fillId="33" borderId="35" xfId="0" applyNumberFormat="1" applyFont="1" applyFill="1" applyBorder="1" applyAlignment="1">
      <alignment horizontal="right" wrapText="1"/>
    </xf>
    <xf numFmtId="187" fontId="5" fillId="33" borderId="17" xfId="0" applyNumberFormat="1" applyFont="1" applyFill="1" applyBorder="1" applyAlignment="1">
      <alignment horizontal="right" wrapText="1"/>
    </xf>
    <xf numFmtId="187" fontId="5" fillId="33" borderId="24" xfId="0" applyNumberFormat="1" applyFont="1" applyFill="1" applyBorder="1" applyAlignment="1">
      <alignment horizontal="right" wrapText="1"/>
    </xf>
    <xf numFmtId="187" fontId="24" fillId="33" borderId="35" xfId="0" applyNumberFormat="1" applyFont="1" applyFill="1" applyBorder="1" applyAlignment="1">
      <alignment horizontal="right" wrapText="1"/>
    </xf>
    <xf numFmtId="187" fontId="24" fillId="33" borderId="17" xfId="0" applyNumberFormat="1" applyFont="1" applyFill="1" applyBorder="1" applyAlignment="1">
      <alignment horizontal="right" wrapText="1"/>
    </xf>
    <xf numFmtId="187" fontId="24" fillId="33" borderId="24" xfId="0" applyNumberFormat="1" applyFont="1" applyFill="1" applyBorder="1" applyAlignment="1">
      <alignment horizontal="right" wrapText="1"/>
    </xf>
    <xf numFmtId="187" fontId="24" fillId="4" borderId="35" xfId="0" applyNumberFormat="1" applyFont="1" applyFill="1" applyBorder="1" applyAlignment="1">
      <alignment horizontal="right" wrapText="1"/>
    </xf>
    <xf numFmtId="187" fontId="24" fillId="4" borderId="17" xfId="0" applyNumberFormat="1" applyFont="1" applyFill="1" applyBorder="1" applyAlignment="1">
      <alignment horizontal="right" wrapText="1"/>
    </xf>
    <xf numFmtId="187" fontId="24" fillId="4" borderId="24" xfId="0" applyNumberFormat="1" applyFont="1" applyFill="1" applyBorder="1" applyAlignment="1">
      <alignment horizontal="right" wrapText="1"/>
    </xf>
    <xf numFmtId="0" fontId="14" fillId="33" borderId="0" xfId="0" applyFont="1" applyFill="1" applyAlignment="1">
      <alignment horizontal="center" wrapText="1"/>
    </xf>
    <xf numFmtId="178" fontId="10" fillId="4" borderId="17" xfId="0" applyNumberFormat="1" applyFont="1" applyFill="1" applyBorder="1" applyAlignment="1">
      <alignment horizontal="center" wrapText="1"/>
    </xf>
    <xf numFmtId="179" fontId="10" fillId="4" borderId="22" xfId="0" applyNumberFormat="1" applyFont="1" applyFill="1" applyBorder="1" applyAlignment="1">
      <alignment horizontal="center" wrapText="1"/>
    </xf>
    <xf numFmtId="179" fontId="10" fillId="4" borderId="14" xfId="0" applyNumberFormat="1" applyFont="1" applyFill="1" applyBorder="1" applyAlignment="1">
      <alignment horizontal="center" wrapText="1"/>
    </xf>
    <xf numFmtId="179" fontId="10" fillId="4" borderId="15" xfId="0" applyNumberFormat="1" applyFont="1" applyFill="1" applyBorder="1" applyAlignment="1">
      <alignment horizontal="center" wrapText="1"/>
    </xf>
    <xf numFmtId="0" fontId="10" fillId="33" borderId="14" xfId="0" applyFont="1" applyFill="1" applyBorder="1" applyAlignment="1">
      <alignment horizontal="center" wrapText="1"/>
    </xf>
    <xf numFmtId="175" fontId="10" fillId="33" borderId="17" xfId="0" applyNumberFormat="1" applyFont="1" applyFill="1" applyBorder="1" applyAlignment="1">
      <alignment horizontal="center" wrapText="1"/>
    </xf>
    <xf numFmtId="0" fontId="10" fillId="33" borderId="14" xfId="0" applyFont="1" applyFill="1" applyBorder="1" applyAlignment="1">
      <alignment wrapText="1"/>
    </xf>
    <xf numFmtId="170" fontId="10" fillId="4" borderId="23" xfId="0" applyNumberFormat="1" applyFont="1" applyFill="1" applyBorder="1" applyAlignment="1">
      <alignment horizontal="left" wrapText="1"/>
    </xf>
    <xf numFmtId="170" fontId="10" fillId="4" borderId="16" xfId="0" applyNumberFormat="1" applyFont="1" applyFill="1" applyBorder="1" applyAlignment="1">
      <alignment horizontal="left" wrapText="1"/>
    </xf>
    <xf numFmtId="0" fontId="0" fillId="4" borderId="22" xfId="0" applyFont="1" applyFill="1" applyBorder="1" applyAlignment="1">
      <alignment horizontal="right" wrapText="1"/>
    </xf>
    <xf numFmtId="0" fontId="0" fillId="4" borderId="14" xfId="0" applyFont="1" applyFill="1" applyBorder="1" applyAlignment="1">
      <alignment horizontal="righ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87" fontId="24" fillId="33" borderId="27" xfId="0" applyNumberFormat="1" applyFont="1" applyFill="1" applyBorder="1" applyAlignment="1">
      <alignment horizontal="right" wrapText="1"/>
    </xf>
    <xf numFmtId="187" fontId="24" fillId="33" borderId="0" xfId="0" applyNumberFormat="1" applyFont="1" applyFill="1" applyBorder="1" applyAlignment="1">
      <alignment horizontal="right" wrapText="1"/>
    </xf>
    <xf numFmtId="187" fontId="24" fillId="33" borderId="25" xfId="0" applyNumberFormat="1" applyFont="1" applyFill="1" applyBorder="1" applyAlignment="1">
      <alignment horizontal="right" wrapText="1"/>
    </xf>
    <xf numFmtId="187" fontId="5" fillId="4" borderId="35" xfId="0" applyNumberFormat="1" applyFont="1" applyFill="1" applyBorder="1" applyAlignment="1">
      <alignment horizontal="right" wrapText="1"/>
    </xf>
    <xf numFmtId="187" fontId="5" fillId="4" borderId="17" xfId="0" applyNumberFormat="1" applyFont="1" applyFill="1" applyBorder="1" applyAlignment="1">
      <alignment horizontal="right" wrapText="1"/>
    </xf>
    <xf numFmtId="187" fontId="5" fillId="4" borderId="24" xfId="0" applyNumberFormat="1" applyFont="1" applyFill="1" applyBorder="1" applyAlignment="1">
      <alignment horizontal="right" wrapText="1"/>
    </xf>
    <xf numFmtId="0" fontId="10" fillId="32" borderId="24" xfId="0" applyFont="1" applyFill="1" applyBorder="1" applyAlignment="1">
      <alignment horizontal="center" vertical="top" wrapText="1"/>
    </xf>
    <xf numFmtId="0" fontId="10" fillId="32" borderId="10" xfId="0" applyFont="1" applyFill="1" applyBorder="1" applyAlignment="1">
      <alignment horizontal="center" vertical="top" wrapText="1"/>
    </xf>
    <xf numFmtId="184" fontId="10" fillId="32" borderId="24" xfId="0" applyNumberFormat="1" applyFont="1" applyFill="1" applyBorder="1" applyAlignment="1">
      <alignment horizontal="center" vertical="top" wrapText="1"/>
    </xf>
    <xf numFmtId="0" fontId="10" fillId="4" borderId="39"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0" fillId="4" borderId="31" xfId="0" applyFont="1" applyFill="1" applyBorder="1" applyAlignment="1">
      <alignment horizontal="center" vertical="top" wrapText="1"/>
    </xf>
    <xf numFmtId="0" fontId="10" fillId="4" borderId="40"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0" fillId="4" borderId="32" xfId="0"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49" fontId="10" fillId="33" borderId="11" xfId="0" applyNumberFormat="1" applyFont="1" applyFill="1" applyBorder="1" applyAlignment="1">
      <alignment horizontal="center" vertical="top" wrapText="1"/>
    </xf>
    <xf numFmtId="49" fontId="10" fillId="33" borderId="28" xfId="0" applyNumberFormat="1" applyFont="1" applyFill="1" applyBorder="1" applyAlignment="1">
      <alignment horizontal="center" vertical="top" wrapText="1"/>
    </xf>
    <xf numFmtId="0" fontId="10" fillId="33" borderId="17" xfId="0" applyFont="1" applyFill="1" applyBorder="1" applyAlignment="1">
      <alignment horizontal="center" vertical="top" wrapText="1"/>
    </xf>
    <xf numFmtId="0" fontId="10" fillId="4" borderId="41" xfId="0" applyFont="1" applyFill="1" applyBorder="1" applyAlignment="1">
      <alignment horizontal="center" vertical="top" wrapText="1"/>
    </xf>
    <xf numFmtId="0" fontId="10" fillId="4" borderId="42" xfId="0" applyFont="1" applyFill="1" applyBorder="1" applyAlignment="1">
      <alignment horizontal="center" vertical="top" wrapText="1"/>
    </xf>
    <xf numFmtId="0" fontId="10" fillId="4" borderId="43" xfId="0" applyFont="1" applyFill="1" applyBorder="1" applyAlignment="1">
      <alignment horizontal="center"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33" borderId="26" xfId="0" applyFont="1" applyFill="1" applyBorder="1" applyAlignment="1">
      <alignment vertical="top" wrapText="1"/>
    </xf>
    <xf numFmtId="49" fontId="10" fillId="33" borderId="12" xfId="0" applyNumberFormat="1" applyFont="1" applyFill="1" applyBorder="1" applyAlignment="1">
      <alignment horizontal="center" vertical="top" wrapText="1"/>
    </xf>
    <xf numFmtId="49" fontId="0" fillId="33" borderId="0" xfId="0" applyNumberFormat="1" applyFont="1" applyFill="1" applyBorder="1" applyAlignment="1">
      <alignment horizontal="center" wrapText="1"/>
    </xf>
    <xf numFmtId="174" fontId="0" fillId="33" borderId="0" xfId="0" applyNumberFormat="1" applyFont="1" applyFill="1" applyBorder="1" applyAlignment="1">
      <alignment horizontal="right" wrapText="1"/>
    </xf>
    <xf numFmtId="0" fontId="4" fillId="33" borderId="0" xfId="0" applyFont="1" applyFill="1" applyBorder="1" applyAlignment="1">
      <alignment horizontal="center" vertical="top" wrapText="1"/>
    </xf>
    <xf numFmtId="170" fontId="0" fillId="33" borderId="0" xfId="0" applyNumberFormat="1" applyFont="1" applyFill="1" applyBorder="1" applyAlignment="1">
      <alignment horizontal="center"/>
    </xf>
    <xf numFmtId="0" fontId="0" fillId="33" borderId="0" xfId="0" applyFont="1" applyFill="1" applyBorder="1" applyAlignment="1">
      <alignment horizontal="center" wrapText="1"/>
    </xf>
    <xf numFmtId="0" fontId="11" fillId="33" borderId="0" xfId="0" applyFont="1" applyFill="1" applyBorder="1" applyAlignment="1">
      <alignment horizontal="left" wrapText="1"/>
    </xf>
    <xf numFmtId="0" fontId="0" fillId="33" borderId="0" xfId="0" applyFont="1" applyFill="1" applyBorder="1" applyAlignment="1">
      <alignment horizont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2" fontId="10" fillId="0" borderId="13" xfId="0" applyNumberFormat="1" applyFont="1" applyBorder="1" applyAlignment="1">
      <alignment horizontal="center" vertical="center" wrapText="1"/>
    </xf>
    <xf numFmtId="2" fontId="10" fillId="0" borderId="23" xfId="0" applyNumberFormat="1" applyFont="1" applyBorder="1" applyAlignment="1">
      <alignment horizontal="center" vertical="center" wrapText="1"/>
    </xf>
    <xf numFmtId="2" fontId="10" fillId="0" borderId="16" xfId="0" applyNumberFormat="1" applyFont="1" applyBorder="1" applyAlignment="1">
      <alignment horizontal="center" vertical="center" wrapText="1"/>
    </xf>
    <xf numFmtId="2" fontId="10" fillId="0" borderId="27"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10" fillId="0" borderId="25" xfId="0" applyNumberFormat="1" applyFont="1" applyBorder="1" applyAlignment="1">
      <alignment horizontal="center" vertical="center" wrapText="1"/>
    </xf>
    <xf numFmtId="2" fontId="10" fillId="0" borderId="22" xfId="0" applyNumberFormat="1" applyFont="1" applyBorder="1" applyAlignment="1">
      <alignment horizontal="center" vertical="center" wrapText="1"/>
    </xf>
    <xf numFmtId="2" fontId="10" fillId="0" borderId="14"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0" fontId="0" fillId="33" borderId="0" xfId="0" applyFont="1" applyFill="1" applyBorder="1" applyAlignment="1">
      <alignment horizontal="left" wrapText="1"/>
    </xf>
    <xf numFmtId="0" fontId="19" fillId="33" borderId="14" xfId="0" applyFont="1" applyFill="1" applyBorder="1" applyAlignment="1">
      <alignment horizontal="center" wrapText="1"/>
    </xf>
    <xf numFmtId="0" fontId="10" fillId="33" borderId="13" xfId="0" applyFont="1" applyFill="1" applyBorder="1" applyAlignment="1">
      <alignment horizontal="left" vertical="top" wrapText="1"/>
    </xf>
    <xf numFmtId="0" fontId="10" fillId="33" borderId="23" xfId="0" applyFont="1" applyFill="1" applyBorder="1" applyAlignment="1">
      <alignment horizontal="left" vertical="top" wrapText="1"/>
    </xf>
    <xf numFmtId="0" fontId="10" fillId="33" borderId="16" xfId="0" applyFont="1" applyFill="1" applyBorder="1" applyAlignment="1">
      <alignment horizontal="left" vertical="top" wrapText="1"/>
    </xf>
    <xf numFmtId="0" fontId="10" fillId="33" borderId="27"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25" xfId="0" applyFont="1" applyFill="1" applyBorder="1" applyAlignment="1">
      <alignment horizontal="left" vertical="top" wrapText="1"/>
    </xf>
    <xf numFmtId="0" fontId="19" fillId="33" borderId="0"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0" fillId="33" borderId="0" xfId="0" applyFont="1" applyFill="1" applyBorder="1" applyAlignment="1">
      <alignment horizontal="left" wrapText="1"/>
    </xf>
    <xf numFmtId="0" fontId="19" fillId="33" borderId="27" xfId="0" applyFont="1" applyFill="1" applyBorder="1" applyAlignment="1">
      <alignment horizontal="right" vertical="center" wrapText="1"/>
    </xf>
    <xf numFmtId="0" fontId="19" fillId="33" borderId="22" xfId="0" applyFont="1" applyFill="1" applyBorder="1" applyAlignment="1">
      <alignment horizontal="right" vertical="center" wrapText="1"/>
    </xf>
    <xf numFmtId="0" fontId="19" fillId="33" borderId="17" xfId="0" applyFont="1" applyFill="1" applyBorder="1" applyAlignment="1">
      <alignment horizontal="center" vertical="top" wrapText="1"/>
    </xf>
    <xf numFmtId="0" fontId="19" fillId="33" borderId="14" xfId="0" applyFont="1" applyFill="1" applyBorder="1" applyAlignment="1">
      <alignment horizontal="center" vertical="top" wrapText="1"/>
    </xf>
    <xf numFmtId="0" fontId="10" fillId="0" borderId="13" xfId="0" applyFont="1" applyBorder="1" applyAlignment="1">
      <alignment horizontal="center" vertical="top" wrapText="1"/>
    </xf>
    <xf numFmtId="0" fontId="10" fillId="0" borderId="27" xfId="0" applyFont="1" applyBorder="1" applyAlignment="1">
      <alignment horizontal="center" vertical="top" wrapText="1"/>
    </xf>
    <xf numFmtId="0" fontId="10" fillId="0" borderId="22" xfId="0" applyFont="1" applyBorder="1" applyAlignment="1">
      <alignment horizontal="center" vertical="top" wrapText="1"/>
    </xf>
    <xf numFmtId="0" fontId="0" fillId="4" borderId="11" xfId="0" applyFont="1" applyFill="1" applyBorder="1" applyAlignment="1">
      <alignment horizontal="center" wrapText="1"/>
    </xf>
    <xf numFmtId="0" fontId="0" fillId="33" borderId="0" xfId="0" applyFont="1" applyFill="1" applyBorder="1" applyAlignment="1">
      <alignment horizontal="right" wrapText="1"/>
    </xf>
    <xf numFmtId="175" fontId="10" fillId="33" borderId="14" xfId="0" applyNumberFormat="1" applyFont="1" applyFill="1" applyBorder="1" applyAlignment="1">
      <alignment horizontal="center" wrapText="1"/>
    </xf>
    <xf numFmtId="0" fontId="10" fillId="33" borderId="46" xfId="0" applyFont="1" applyFill="1" applyBorder="1" applyAlignment="1">
      <alignment vertical="top" wrapText="1"/>
    </xf>
    <xf numFmtId="0" fontId="10" fillId="33" borderId="47" xfId="0" applyFont="1" applyFill="1" applyBorder="1" applyAlignment="1">
      <alignment vertical="top" wrapText="1"/>
    </xf>
    <xf numFmtId="0" fontId="0" fillId="33" borderId="0" xfId="0" applyFont="1" applyFill="1" applyBorder="1" applyAlignment="1">
      <alignment horizontal="left" vertical="top" wrapText="1"/>
    </xf>
    <xf numFmtId="0" fontId="10" fillId="33" borderId="48" xfId="0" applyFont="1" applyFill="1" applyBorder="1" applyAlignment="1">
      <alignment vertical="top" wrapText="1"/>
    </xf>
    <xf numFmtId="0" fontId="10" fillId="33" borderId="29" xfId="0" applyFont="1" applyFill="1" applyBorder="1" applyAlignment="1">
      <alignment vertical="top" wrapText="1"/>
    </xf>
    <xf numFmtId="0" fontId="3" fillId="33" borderId="0" xfId="0" applyFont="1" applyFill="1" applyBorder="1" applyAlignment="1">
      <alignment horizontal="center" wrapText="1"/>
    </xf>
    <xf numFmtId="0" fontId="10" fillId="33" borderId="47" xfId="0" applyFont="1" applyFill="1" applyBorder="1" applyAlignment="1">
      <alignment horizontal="left" vertical="top" wrapText="1"/>
    </xf>
    <xf numFmtId="0" fontId="10" fillId="33" borderId="49" xfId="0" applyFont="1" applyFill="1" applyBorder="1" applyAlignment="1">
      <alignment horizontal="left" vertical="top" wrapText="1"/>
    </xf>
    <xf numFmtId="2" fontId="10" fillId="34" borderId="13" xfId="0" applyNumberFormat="1" applyFont="1" applyFill="1" applyBorder="1" applyAlignment="1">
      <alignment horizontal="center" vertical="center" wrapText="1"/>
    </xf>
    <xf numFmtId="2" fontId="10" fillId="34" borderId="23" xfId="0" applyNumberFormat="1" applyFont="1" applyFill="1" applyBorder="1" applyAlignment="1">
      <alignment horizontal="center" vertical="center" wrapText="1"/>
    </xf>
    <xf numFmtId="2" fontId="10" fillId="34" borderId="16" xfId="0" applyNumberFormat="1" applyFont="1" applyFill="1" applyBorder="1" applyAlignment="1">
      <alignment horizontal="center" vertical="center" wrapText="1"/>
    </xf>
    <xf numFmtId="2" fontId="10" fillId="34" borderId="27" xfId="0" applyNumberFormat="1" applyFont="1" applyFill="1" applyBorder="1" applyAlignment="1">
      <alignment horizontal="center" vertical="center" wrapText="1"/>
    </xf>
    <xf numFmtId="2" fontId="10" fillId="34" borderId="0" xfId="0" applyNumberFormat="1" applyFont="1" applyFill="1" applyBorder="1" applyAlignment="1">
      <alignment horizontal="center" vertical="center" wrapText="1"/>
    </xf>
    <xf numFmtId="2" fontId="10" fillId="34" borderId="25" xfId="0" applyNumberFormat="1" applyFont="1" applyFill="1" applyBorder="1" applyAlignment="1">
      <alignment horizontal="center" vertical="center" wrapText="1"/>
    </xf>
    <xf numFmtId="2" fontId="10" fillId="34" borderId="22" xfId="0" applyNumberFormat="1" applyFont="1" applyFill="1" applyBorder="1" applyAlignment="1">
      <alignment horizontal="center" vertical="center" wrapText="1"/>
    </xf>
    <xf numFmtId="2" fontId="10" fillId="34" borderId="14" xfId="0" applyNumberFormat="1" applyFont="1" applyFill="1" applyBorder="1" applyAlignment="1">
      <alignment horizontal="center" vertical="center" wrapText="1"/>
    </xf>
    <xf numFmtId="2" fontId="10" fillId="34" borderId="15" xfId="0" applyNumberFormat="1" applyFont="1" applyFill="1" applyBorder="1" applyAlignment="1">
      <alignment horizontal="center" vertical="center" wrapText="1"/>
    </xf>
    <xf numFmtId="0" fontId="0" fillId="4" borderId="11" xfId="0" applyFont="1" applyFill="1" applyBorder="1" applyAlignment="1">
      <alignment horizontal="center" wrapText="1"/>
    </xf>
    <xf numFmtId="0" fontId="21" fillId="33" borderId="0"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4" xfId="0" applyFont="1" applyFill="1" applyBorder="1" applyAlignment="1">
      <alignment horizontal="center" wrapText="1"/>
    </xf>
    <xf numFmtId="0" fontId="21" fillId="33" borderId="27" xfId="0" applyFont="1" applyFill="1" applyBorder="1" applyAlignment="1">
      <alignment horizontal="right" vertical="center" wrapText="1"/>
    </xf>
    <xf numFmtId="0" fontId="21" fillId="33" borderId="22" xfId="0" applyFont="1" applyFill="1" applyBorder="1" applyAlignment="1">
      <alignment horizontal="right" vertical="center" wrapText="1"/>
    </xf>
    <xf numFmtId="0" fontId="21" fillId="33" borderId="14" xfId="0" applyFont="1" applyFill="1" applyBorder="1" applyAlignment="1">
      <alignment horizontal="center" vertical="top" wrapText="1"/>
    </xf>
    <xf numFmtId="0" fontId="0" fillId="4" borderId="10" xfId="0" applyFont="1" applyFill="1" applyBorder="1" applyAlignment="1">
      <alignment horizontal="center" wrapText="1"/>
    </xf>
    <xf numFmtId="0" fontId="0" fillId="4" borderId="10" xfId="0" applyFont="1" applyFill="1" applyBorder="1" applyAlignment="1">
      <alignment horizontal="center" vertical="top" wrapText="1"/>
    </xf>
    <xf numFmtId="0" fontId="0" fillId="33" borderId="0" xfId="0" applyFont="1" applyFill="1" applyBorder="1" applyAlignment="1">
      <alignment horizontal="right" wrapText="1"/>
    </xf>
    <xf numFmtId="0" fontId="21" fillId="33" borderId="17" xfId="0" applyFont="1" applyFill="1" applyBorder="1" applyAlignment="1">
      <alignment horizontal="center" vertical="top" wrapText="1"/>
    </xf>
    <xf numFmtId="174" fontId="0" fillId="33" borderId="0" xfId="0" applyNumberFormat="1" applyFont="1" applyFill="1" applyBorder="1" applyAlignment="1">
      <alignment horizontal="right" wrapText="1"/>
    </xf>
    <xf numFmtId="49" fontId="0" fillId="33" borderId="0" xfId="0" applyNumberFormat="1" applyFont="1" applyFill="1" applyBorder="1" applyAlignment="1">
      <alignment horizontal="center" wrapText="1"/>
    </xf>
    <xf numFmtId="170" fontId="0" fillId="33" borderId="0" xfId="0" applyNumberFormat="1" applyFont="1" applyFill="1" applyBorder="1" applyAlignment="1">
      <alignment horizontal="center"/>
    </xf>
    <xf numFmtId="0" fontId="0" fillId="33" borderId="0" xfId="0" applyFont="1" applyFill="1" applyBorder="1" applyAlignment="1">
      <alignment horizontal="center" wrapText="1"/>
    </xf>
    <xf numFmtId="0" fontId="0" fillId="33" borderId="0" xfId="0" applyFont="1" applyFill="1" applyBorder="1" applyAlignment="1">
      <alignment horizontal="left" wrapText="1"/>
    </xf>
    <xf numFmtId="0" fontId="10" fillId="32" borderId="35" xfId="0" applyFont="1" applyFill="1" applyBorder="1" applyAlignment="1">
      <alignment horizontal="left" wrapText="1"/>
    </xf>
    <xf numFmtId="0" fontId="10" fillId="32" borderId="17" xfId="0" applyFont="1" applyFill="1" applyBorder="1" applyAlignment="1">
      <alignment horizontal="left" wrapText="1"/>
    </xf>
    <xf numFmtId="0" fontId="10" fillId="32" borderId="24" xfId="0" applyFont="1" applyFill="1" applyBorder="1" applyAlignment="1">
      <alignment horizontal="left" wrapText="1"/>
    </xf>
    <xf numFmtId="0" fontId="10" fillId="32" borderId="22" xfId="0" applyFont="1" applyFill="1" applyBorder="1" applyAlignment="1">
      <alignment horizontal="left" wrapText="1"/>
    </xf>
    <xf numFmtId="0" fontId="10" fillId="32" borderId="14" xfId="0" applyFont="1" applyFill="1" applyBorder="1" applyAlignment="1">
      <alignment horizontal="left" wrapText="1"/>
    </xf>
    <xf numFmtId="0" fontId="10" fillId="32" borderId="15" xfId="0" applyFont="1" applyFill="1" applyBorder="1" applyAlignment="1">
      <alignment horizontal="left" wrapText="1"/>
    </xf>
    <xf numFmtId="0" fontId="10" fillId="4" borderId="13" xfId="0" applyFont="1" applyFill="1" applyBorder="1" applyAlignment="1">
      <alignment horizontal="center" wrapText="1"/>
    </xf>
    <xf numFmtId="0" fontId="10" fillId="4" borderId="23" xfId="0" applyFont="1" applyFill="1" applyBorder="1" applyAlignment="1">
      <alignment horizontal="center" wrapText="1"/>
    </xf>
    <xf numFmtId="0" fontId="10" fillId="4" borderId="16" xfId="0" applyFont="1" applyFill="1" applyBorder="1" applyAlignment="1">
      <alignment horizontal="center" wrapText="1"/>
    </xf>
    <xf numFmtId="0" fontId="24" fillId="33" borderId="35" xfId="0" applyFont="1" applyFill="1" applyBorder="1" applyAlignment="1">
      <alignment horizontal="left" wrapText="1"/>
    </xf>
    <xf numFmtId="0" fontId="24" fillId="33" borderId="17" xfId="0" applyFont="1" applyFill="1" applyBorder="1" applyAlignment="1">
      <alignment horizontal="left" wrapText="1"/>
    </xf>
    <xf numFmtId="0" fontId="26" fillId="33" borderId="0" xfId="0" applyFont="1" applyFill="1" applyAlignment="1" quotePrefix="1">
      <alignment horizontal="center"/>
    </xf>
    <xf numFmtId="170" fontId="10" fillId="4" borderId="35" xfId="0" applyNumberFormat="1" applyFont="1" applyFill="1" applyBorder="1" applyAlignment="1">
      <alignment horizontal="center" vertical="top" wrapText="1"/>
    </xf>
    <xf numFmtId="170" fontId="10" fillId="4" borderId="24" xfId="0" applyNumberFormat="1" applyFont="1" applyFill="1" applyBorder="1" applyAlignment="1">
      <alignment horizontal="center" vertical="top" wrapText="1"/>
    </xf>
    <xf numFmtId="49" fontId="10" fillId="4" borderId="35" xfId="0" applyNumberFormat="1" applyFont="1" applyFill="1" applyBorder="1" applyAlignment="1" quotePrefix="1">
      <alignment horizontal="center" vertical="top" wrapText="1"/>
    </xf>
    <xf numFmtId="49" fontId="10" fillId="4" borderId="24" xfId="0" applyNumberFormat="1" applyFont="1" applyFill="1" applyBorder="1" applyAlignment="1">
      <alignment horizontal="center" vertical="top" wrapText="1"/>
    </xf>
    <xf numFmtId="49" fontId="10" fillId="4" borderId="17" xfId="0" applyNumberFormat="1" applyFont="1" applyFill="1" applyBorder="1" applyAlignment="1">
      <alignment horizontal="center" vertical="top" wrapText="1"/>
    </xf>
    <xf numFmtId="0" fontId="10" fillId="4" borderId="27" xfId="43" applyNumberFormat="1" applyFont="1" applyFill="1" applyBorder="1" applyAlignment="1">
      <alignment horizontal="center" vertical="top" wrapText="1"/>
    </xf>
    <xf numFmtId="0" fontId="10" fillId="4" borderId="0" xfId="43" applyNumberFormat="1" applyFont="1" applyFill="1" applyBorder="1" applyAlignment="1">
      <alignment horizontal="center" vertical="top" wrapText="1"/>
    </xf>
    <xf numFmtId="0" fontId="10" fillId="4" borderId="25" xfId="43" applyNumberFormat="1" applyFont="1" applyFill="1" applyBorder="1" applyAlignment="1">
      <alignment horizontal="center" vertical="top" wrapText="1"/>
    </xf>
    <xf numFmtId="0" fontId="5" fillId="4" borderId="10" xfId="0" applyFont="1" applyFill="1" applyBorder="1" applyAlignment="1">
      <alignment horizontal="left" wrapText="1"/>
    </xf>
    <xf numFmtId="0" fontId="32" fillId="33" borderId="0" xfId="0" applyFont="1" applyFill="1" applyAlignment="1" quotePrefix="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42">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val="0"/>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i val="0"/>
        <color indexed="10"/>
      </font>
      <fill>
        <patternFill>
          <bgColor indexed="22"/>
        </patternFill>
      </fill>
    </dxf>
    <dxf>
      <font>
        <b/>
        <i val="0"/>
        <color indexed="10"/>
      </font>
      <fill>
        <patternFill>
          <bgColor indexed="22"/>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
      <font>
        <color rgb="FFFF0000"/>
      </font>
      <fill>
        <patternFill>
          <bgColor rgb="FFC0C0C0"/>
        </patternFill>
      </fill>
      <border/>
    </dxf>
    <dxf>
      <font>
        <b/>
        <i val="0"/>
        <color rgb="FFFF0000"/>
      </font>
      <fill>
        <patternFill>
          <bgColor rgb="FFC0C0C0"/>
        </patternFill>
      </fill>
      <border/>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Соотношение размера чистых активов и уставного капитала</a:t>
            </a:r>
          </a:p>
        </c:rich>
      </c:tx>
      <c:layout>
        <c:manualLayout>
          <c:xMode val="factor"/>
          <c:yMode val="factor"/>
          <c:x val="0.0615"/>
          <c:y val="0.00325"/>
        </c:manualLayout>
      </c:layout>
      <c:spPr>
        <a:noFill/>
        <a:ln>
          <a:noFill/>
        </a:ln>
      </c:spPr>
    </c:title>
    <c:plotArea>
      <c:layout>
        <c:manualLayout>
          <c:xMode val="edge"/>
          <c:yMode val="edge"/>
          <c:x val="0.0605"/>
          <c:y val="0.131"/>
          <c:w val="0.92475"/>
          <c:h val="0.78875"/>
        </c:manualLayout>
      </c:layout>
      <c:barChart>
        <c:barDir val="col"/>
        <c:grouping val="clustered"/>
        <c:varyColors val="0"/>
        <c:ser>
          <c:idx val="0"/>
          <c:order val="0"/>
          <c:tx>
            <c:v>Уставной капитал</c:v>
          </c:tx>
          <c:spPr>
            <a:gradFill rotWithShape="1">
              <a:gsLst>
                <a:gs pos="0">
                  <a:srgbClr val="CCCCFF"/>
                </a:gs>
                <a:gs pos="100000">
                  <a:srgbClr val="8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CCCCFF"/>
                  </a:gs>
                  <a:gs pos="100000">
                    <a:srgbClr val="800000"/>
                  </a:gs>
                </a:gsLst>
                <a:lin ang="5400000" scaled="1"/>
              </a:gradFill>
              <a:ln w="12700">
                <a:solidFill>
                  <a:srgbClr val="000000"/>
                </a:solidFill>
              </a:ln>
            </c:spPr>
          </c:dP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'Чист.активы'!$S$83:$T$83</c:f>
              <c:strCache/>
            </c:strRef>
          </c:cat>
          <c:val>
            <c:numRef>
              <c:f>'Чист.активы'!$S$55:$T$55</c:f>
              <c:numCache/>
            </c:numRef>
          </c:val>
        </c:ser>
        <c:ser>
          <c:idx val="1"/>
          <c:order val="1"/>
          <c:tx>
            <c:v>Чистые активы</c:v>
          </c:tx>
          <c:spPr>
            <a:gradFill rotWithShape="1">
              <a:gsLst>
                <a:gs pos="0">
                  <a:srgbClr val="FFCC99"/>
                </a:gs>
                <a:gs pos="100000">
                  <a:srgbClr val="666699"/>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CC99"/>
                  </a:gs>
                  <a:gs pos="100000">
                    <a:srgbClr val="666699"/>
                  </a:gs>
                </a:gsLst>
                <a:path path="rect">
                  <a:fillToRect l="50000" t="50000" r="50000" b="50000"/>
                </a:path>
              </a:gradFill>
              <a:ln w="12700">
                <a:solidFill>
                  <a:srgbClr val="000000"/>
                </a:solidFill>
              </a:ln>
            </c:spPr>
          </c:dP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'Чист.активы'!$S$83:$T$83</c:f>
              <c:strCache/>
            </c:strRef>
          </c:cat>
          <c:val>
            <c:numRef>
              <c:f>'Чист.активы'!$S$56:$T$56</c:f>
              <c:numCache/>
            </c:numRef>
          </c:val>
        </c:ser>
        <c:axId val="569813"/>
        <c:axId val="5128318"/>
      </c:barChart>
      <c:catAx>
        <c:axId val="5698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80"/>
                </a:solidFill>
                <a:latin typeface="Times New Roman"/>
                <a:ea typeface="Times New Roman"/>
                <a:cs typeface="Times New Roman"/>
              </a:defRPr>
            </a:pPr>
          </a:p>
        </c:txPr>
        <c:crossAx val="5128318"/>
        <c:crosses val="autoZero"/>
        <c:auto val="0"/>
        <c:lblOffset val="100"/>
        <c:tickLblSkip val="1"/>
        <c:noMultiLvlLbl val="0"/>
      </c:catAx>
      <c:valAx>
        <c:axId val="51283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80"/>
                </a:solidFill>
                <a:latin typeface="Times New Roman"/>
                <a:ea typeface="Times New Roman"/>
                <a:cs typeface="Times New Roman"/>
              </a:defRPr>
            </a:pPr>
          </a:p>
        </c:txPr>
        <c:crossAx val="569813"/>
        <c:crossesAt val="1"/>
        <c:crossBetween val="between"/>
        <c:dispUnits/>
      </c:valAx>
      <c:spPr>
        <a:gradFill rotWithShape="1">
          <a:gsLst>
            <a:gs pos="0">
              <a:srgbClr val="99CCFF"/>
            </a:gs>
            <a:gs pos="100000">
              <a:srgbClr val="CCFFFF"/>
            </a:gs>
          </a:gsLst>
          <a:lin ang="5400000" scaled="1"/>
        </a:gradFill>
        <a:ln w="12700">
          <a:solidFill>
            <a:srgbClr val="FFFFFF"/>
          </a:solidFill>
        </a:ln>
      </c:spPr>
    </c:plotArea>
    <c:legend>
      <c:legendPos val="r"/>
      <c:legendEntry>
        <c:idx val="0"/>
        <c:txPr>
          <a:bodyPr vert="horz" rot="0"/>
          <a:lstStyle/>
          <a:p>
            <a:pPr>
              <a:defRPr lang="en-US" cap="none" sz="915" b="1" i="0" u="none" baseline="0">
                <a:solidFill>
                  <a:srgbClr val="800000"/>
                </a:solidFill>
                <a:latin typeface="Times New Roman"/>
                <a:ea typeface="Times New Roman"/>
                <a:cs typeface="Times New Roman"/>
              </a:defRPr>
            </a:pPr>
          </a:p>
        </c:txPr>
      </c:legendEntry>
      <c:legendEntry>
        <c:idx val="1"/>
        <c:txPr>
          <a:bodyPr vert="horz" rot="0"/>
          <a:lstStyle/>
          <a:p>
            <a:pPr>
              <a:defRPr lang="en-US" cap="none" sz="915" b="1" i="0" u="none" baseline="0">
                <a:solidFill>
                  <a:srgbClr val="800000"/>
                </a:solidFill>
                <a:latin typeface="Times New Roman"/>
                <a:ea typeface="Times New Roman"/>
                <a:cs typeface="Times New Roman"/>
              </a:defRPr>
            </a:pPr>
          </a:p>
        </c:txPr>
      </c:legendEntry>
      <c:layout>
        <c:manualLayout>
          <c:xMode val="edge"/>
          <c:yMode val="edge"/>
          <c:x val="0.23925"/>
          <c:y val="0.92025"/>
          <c:w val="0.68525"/>
          <c:h val="0.052"/>
        </c:manualLayout>
      </c:layout>
      <c:overlay val="0"/>
      <c:spPr>
        <a:gradFill rotWithShape="1">
          <a:gsLst>
            <a:gs pos="0">
              <a:srgbClr val="CCFFFF"/>
            </a:gs>
            <a:gs pos="100000">
              <a:srgbClr val="5E7676"/>
            </a:gs>
          </a:gsLst>
          <a:lin ang="5400000" scaled="1"/>
        </a:gradFill>
        <a:ln w="3175">
          <a:solidFill>
            <a:srgbClr val="000000"/>
          </a:solidFill>
        </a:ln>
      </c:spPr>
      <c:txPr>
        <a:bodyPr vert="horz" rot="0"/>
        <a:lstStyle/>
        <a:p>
          <a:pPr>
            <a:defRPr lang="en-US" cap="none" sz="63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7001">
          <a:srgbClr val="E6E6E6"/>
        </a:gs>
        <a:gs pos="32001">
          <a:srgbClr val="7D8496"/>
        </a:gs>
        <a:gs pos="47000">
          <a:srgbClr val="E6E6E6"/>
        </a:gs>
        <a:gs pos="85001">
          <a:srgbClr val="7D8496"/>
        </a:gs>
        <a:gs pos="100000">
          <a:srgbClr val="E6E6E6"/>
        </a:gs>
      </a:gsLst>
      <a:lin ang="5400000" scaled="1"/>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0000"/>
                </a:solidFill>
                <a:latin typeface="Times New Roman"/>
                <a:ea typeface="Times New Roman"/>
                <a:cs typeface="Times New Roman"/>
              </a:rPr>
              <a:t>Структура актива бухгалтерского баланса</a:t>
            </a:r>
          </a:p>
        </c:rich>
      </c:tx>
      <c:layout>
        <c:manualLayout>
          <c:xMode val="factor"/>
          <c:yMode val="factor"/>
          <c:x val="0.01"/>
          <c:y val="-0.01925"/>
        </c:manualLayout>
      </c:layout>
      <c:spPr>
        <a:solidFill>
          <a:srgbClr val="FFFFCC"/>
        </a:solidFill>
        <a:ln w="3175">
          <a:noFill/>
        </a:ln>
      </c:spPr>
    </c:title>
    <c:plotArea>
      <c:layout>
        <c:manualLayout>
          <c:xMode val="edge"/>
          <c:yMode val="edge"/>
          <c:x val="0.03275"/>
          <c:y val="0.09425"/>
          <c:w val="0.95075"/>
          <c:h val="0.78575"/>
        </c:manualLayout>
      </c:layout>
      <c:barChart>
        <c:barDir val="col"/>
        <c:grouping val="stacked"/>
        <c:varyColors val="0"/>
        <c:ser>
          <c:idx val="0"/>
          <c:order val="0"/>
          <c:tx>
            <c:v>Долгосрочные активы</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2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АнализСтрАкт!$O$42:$P$42</c:f>
              <c:strCache/>
            </c:strRef>
          </c:cat>
          <c:val>
            <c:numRef>
              <c:f>АнализСтрАкт!$O$45:$O$46</c:f>
              <c:numCache/>
            </c:numRef>
          </c:val>
        </c:ser>
        <c:ser>
          <c:idx val="2"/>
          <c:order val="1"/>
          <c:tx>
            <c:v>Краткосрочные актив</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АнализСтрАкт!$O$42:$P$42</c:f>
              <c:strCache/>
            </c:strRef>
          </c:cat>
          <c:val>
            <c:numRef>
              <c:f>АнализСтрАкт!$P$45:$P$46</c:f>
              <c:numCache/>
            </c:numRef>
          </c:val>
        </c:ser>
        <c:overlap val="100"/>
        <c:axId val="45819327"/>
        <c:axId val="9720760"/>
      </c:barChart>
      <c:catAx>
        <c:axId val="458193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75" b="1" i="0" u="none" baseline="0">
                <a:solidFill>
                  <a:srgbClr val="800000"/>
                </a:solidFill>
                <a:latin typeface="Times New Roman"/>
                <a:ea typeface="Times New Roman"/>
                <a:cs typeface="Times New Roman"/>
              </a:defRPr>
            </a:pPr>
          </a:p>
        </c:txPr>
        <c:crossAx val="9720760"/>
        <c:crosses val="autoZero"/>
        <c:auto val="1"/>
        <c:lblOffset val="100"/>
        <c:tickLblSkip val="1"/>
        <c:noMultiLvlLbl val="0"/>
      </c:catAx>
      <c:valAx>
        <c:axId val="97207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75" b="1" i="0" u="none" baseline="0">
                <a:solidFill>
                  <a:srgbClr val="800000"/>
                </a:solidFill>
                <a:latin typeface="Times New Roman"/>
                <a:ea typeface="Times New Roman"/>
                <a:cs typeface="Times New Roman"/>
              </a:defRPr>
            </a:pPr>
          </a:p>
        </c:txPr>
        <c:crossAx val="45819327"/>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1955"/>
          <c:y val="0.90375"/>
          <c:w val="0.74375"/>
          <c:h val="0.09625"/>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715"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Анализ структуры долгосрочных активов баланса на начало периода</a:t>
            </a:r>
          </a:p>
        </c:rich>
      </c:tx>
      <c:layout>
        <c:manualLayout>
          <c:xMode val="factor"/>
          <c:yMode val="factor"/>
          <c:x val="-0.144"/>
          <c:y val="-0.022"/>
        </c:manualLayout>
      </c:layout>
      <c:spPr>
        <a:noFill/>
        <a:ln>
          <a:noFill/>
        </a:ln>
      </c:spPr>
    </c:title>
    <c:view3D>
      <c:rotX val="15"/>
      <c:hPercent val="100"/>
      <c:rotY val="0"/>
      <c:depthPercent val="100"/>
      <c:rAngAx val="1"/>
    </c:view3D>
    <c:plotArea>
      <c:layout>
        <c:manualLayout>
          <c:xMode val="edge"/>
          <c:yMode val="edge"/>
          <c:x val="0.04475"/>
          <c:y val="0.5035"/>
          <c:w val="0.64475"/>
          <c:h val="0.386"/>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АнализСтрАкт!$P$10:$T$19</c:f>
              <c:multiLvlStrCache/>
            </c:multiLvlStrRef>
          </c:cat>
          <c:val>
            <c:numRef>
              <c:f>(АнализСтрАкт!$H$11:$H$12,АнализСтрАкт!$H$15:$H$22)</c:f>
              <c:numCache/>
            </c:numRef>
          </c:val>
        </c:ser>
      </c:pie3DChart>
      <c:spPr>
        <a:noFill/>
        <a:ln>
          <a:noFill/>
        </a:ln>
      </c:spPr>
    </c:plotArea>
    <c:legend>
      <c:legendPos val="r"/>
      <c:layout>
        <c:manualLayout>
          <c:xMode val="edge"/>
          <c:yMode val="edge"/>
          <c:x val="0.74225"/>
          <c:y val="0.01525"/>
          <c:w val="0.251"/>
          <c:h val="0.9797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65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800000"/>
                </a:solidFill>
                <a:latin typeface="Times New Roman"/>
                <a:ea typeface="Times New Roman"/>
                <a:cs typeface="Times New Roman"/>
              </a:rPr>
              <a:t>Анализ структуры краткосрочных активов баланса на начало периода</a:t>
            </a:r>
          </a:p>
        </c:rich>
      </c:tx>
      <c:layout>
        <c:manualLayout>
          <c:xMode val="factor"/>
          <c:yMode val="factor"/>
          <c:x val="-0.147"/>
          <c:y val="-0.02275"/>
        </c:manualLayout>
      </c:layout>
      <c:spPr>
        <a:noFill/>
        <a:ln>
          <a:noFill/>
        </a:ln>
      </c:spPr>
    </c:title>
    <c:view3D>
      <c:rotX val="15"/>
      <c:hPercent val="100"/>
      <c:rotY val="0"/>
      <c:depthPercent val="100"/>
      <c:rAngAx val="1"/>
    </c:view3D>
    <c:plotArea>
      <c:layout>
        <c:manualLayout>
          <c:xMode val="edge"/>
          <c:yMode val="edge"/>
          <c:x val="0.09275"/>
          <c:y val="0.34075"/>
          <c:w val="0.54775"/>
          <c:h val="0.371"/>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pattFill prst="pct10">
                <a:fgClr>
                  <a:srgbClr val="000000"/>
                </a:fgClr>
                <a:bgClr>
                  <a:srgbClr val="FFFFFF"/>
                </a:bgClr>
              </a:pattFill>
              <a:ln w="12700">
                <a:solidFill>
                  <a:srgbClr val="000000"/>
                </a:solidFill>
              </a:ln>
            </c:spPr>
          </c:dPt>
          <c:dPt>
            <c:idx val="6"/>
            <c:spPr>
              <a:pattFill prst="pct30">
                <a:fgClr>
                  <a:srgbClr val="000000"/>
                </a:fgClr>
                <a:bgClr>
                  <a:srgbClr val="FFFFFF"/>
                </a:bgClr>
              </a:pattFill>
              <a:ln w="12700">
                <a:solidFill>
                  <a:srgbClr val="000000"/>
                </a:solidFill>
              </a:ln>
            </c:spPr>
          </c:dPt>
          <c:dPt>
            <c:idx val="7"/>
            <c:spPr>
              <a:pattFill prst="trellis">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75"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АнализСтрАкт!$P$24:$T$31</c:f>
              <c:multiLvlStrCache/>
            </c:multiLvlStrRef>
          </c:cat>
          <c:val>
            <c:numRef>
              <c:f>(АнализСтрАкт!$H$24,АнализСтрАкт!$H$32:$H$38)</c:f>
              <c:numCache/>
            </c:numRef>
          </c:val>
        </c:ser>
      </c:pie3DChart>
      <c:spPr>
        <a:noFill/>
        <a:ln>
          <a:noFill/>
        </a:ln>
      </c:spPr>
    </c:plotArea>
    <c:legend>
      <c:legendPos val="r"/>
      <c:layout>
        <c:manualLayout>
          <c:xMode val="edge"/>
          <c:yMode val="edge"/>
          <c:x val="0.74825"/>
          <c:y val="0.01525"/>
          <c:w val="0.24725"/>
          <c:h val="0.981"/>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65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Анализ структуры долгосрочных активов баланса на конец периода</a:t>
            </a:r>
          </a:p>
        </c:rich>
      </c:tx>
      <c:layout>
        <c:manualLayout>
          <c:xMode val="factor"/>
          <c:yMode val="factor"/>
          <c:x val="-0.15025"/>
          <c:y val="-0.022"/>
        </c:manualLayout>
      </c:layout>
      <c:spPr>
        <a:noFill/>
        <a:ln>
          <a:noFill/>
        </a:ln>
      </c:spPr>
    </c:title>
    <c:view3D>
      <c:rotX val="15"/>
      <c:hPercent val="100"/>
      <c:rotY val="0"/>
      <c:depthPercent val="100"/>
      <c:rAngAx val="1"/>
    </c:view3D>
    <c:plotArea>
      <c:layout>
        <c:manualLayout>
          <c:xMode val="edge"/>
          <c:yMode val="edge"/>
          <c:x val="0.0435"/>
          <c:y val="0.50325"/>
          <c:w val="0.64625"/>
          <c:h val="0.38675"/>
        </c:manualLayout>
      </c:layout>
      <c:pie3DChart>
        <c:varyColors val="1"/>
        <c:ser>
          <c:idx val="0"/>
          <c:order val="0"/>
          <c:spPr>
            <a:solidFill>
              <a:srgbClr val="9999FF"/>
            </a:solidFill>
            <a:ln w="12700">
              <a:solidFill>
                <a:srgbClr val="000000"/>
              </a:solidFill>
            </a:ln>
          </c:spPr>
          <c:explosion val="13"/>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АнализСтрАкт!$P$10:$T$19</c:f>
              <c:multiLvlStrCache/>
            </c:multiLvlStrRef>
          </c:cat>
          <c:val>
            <c:numRef>
              <c:f>(АнализСтрАкт!$J$11:$J$12,АнализСтрАкт!$J$15:$J$22)</c:f>
              <c:numCache/>
            </c:numRef>
          </c:val>
        </c:ser>
      </c:pie3DChart>
      <c:spPr>
        <a:noFill/>
        <a:ln>
          <a:noFill/>
        </a:ln>
      </c:spPr>
    </c:plotArea>
    <c:legend>
      <c:legendPos val="r"/>
      <c:layout>
        <c:manualLayout>
          <c:xMode val="edge"/>
          <c:yMode val="edge"/>
          <c:x val="0.744"/>
          <c:y val="0.017"/>
          <c:w val="0.2505"/>
          <c:h val="0.9762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65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краткосрочных активов баланса на конец периода</a:t>
            </a:r>
          </a:p>
        </c:rich>
      </c:tx>
      <c:layout>
        <c:manualLayout>
          <c:xMode val="factor"/>
          <c:yMode val="factor"/>
          <c:x val="-0.17125"/>
          <c:y val="-0.0225"/>
        </c:manualLayout>
      </c:layout>
      <c:spPr>
        <a:noFill/>
        <a:ln>
          <a:noFill/>
        </a:ln>
      </c:spPr>
    </c:title>
    <c:view3D>
      <c:rotX val="15"/>
      <c:hPercent val="100"/>
      <c:rotY val="0"/>
      <c:depthPercent val="100"/>
      <c:rAngAx val="1"/>
    </c:view3D>
    <c:plotArea>
      <c:layout>
        <c:manualLayout>
          <c:xMode val="edge"/>
          <c:yMode val="edge"/>
          <c:x val="0.09375"/>
          <c:y val="0.306"/>
          <c:w val="0.5785"/>
          <c:h val="0.382"/>
        </c:manualLayout>
      </c:layout>
      <c:pie3DChart>
        <c:varyColors val="1"/>
        <c:ser>
          <c:idx val="0"/>
          <c:order val="0"/>
          <c:spPr>
            <a:solidFill>
              <a:srgbClr val="9999FF"/>
            </a:solidFill>
            <a:ln w="12700">
              <a:solidFill>
                <a:srgbClr val="000000"/>
              </a:solid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pattFill prst="pct10">
                <a:fgClr>
                  <a:srgbClr val="000000"/>
                </a:fgClr>
                <a:bgClr>
                  <a:srgbClr val="FFFFFF"/>
                </a:bgClr>
              </a:pattFill>
              <a:ln w="12700">
                <a:solidFill>
                  <a:srgbClr val="000000"/>
                </a:solidFill>
              </a:ln>
            </c:spPr>
          </c:dPt>
          <c:dPt>
            <c:idx val="6"/>
            <c:spPr>
              <a:pattFill prst="pct30">
                <a:fgClr>
                  <a:srgbClr val="000000"/>
                </a:fgClr>
                <a:bgClr>
                  <a:srgbClr val="FFFFFF"/>
                </a:bgClr>
              </a:pattFill>
              <a:ln w="12700">
                <a:solidFill>
                  <a:srgbClr val="000000"/>
                </a:solidFill>
              </a:ln>
            </c:spPr>
          </c:dPt>
          <c:dPt>
            <c:idx val="7"/>
            <c:spPr>
              <a:pattFill prst="trellis">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АнализСтрАкт!$P$24:$T$31</c:f>
              <c:multiLvlStrCache/>
            </c:multiLvlStrRef>
          </c:cat>
          <c:val>
            <c:numRef>
              <c:f>(АнализСтрАкт!$J$24,АнализСтрАкт!$J$32:$J$38)</c:f>
              <c:numCache/>
            </c:numRef>
          </c:val>
        </c:ser>
      </c:pie3DChart>
      <c:spPr>
        <a:noFill/>
        <a:ln>
          <a:noFill/>
        </a:ln>
      </c:spPr>
    </c:plotArea>
    <c:legend>
      <c:legendPos val="r"/>
      <c:layout>
        <c:manualLayout>
          <c:xMode val="edge"/>
          <c:yMode val="edge"/>
          <c:x val="0.7485"/>
          <c:y val="0.0355"/>
          <c:w val="0.247"/>
          <c:h val="0.9607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65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Структура собственного капитала и обязательств бухгалтерского баланса</a:t>
            </a:r>
          </a:p>
        </c:rich>
      </c:tx>
      <c:layout>
        <c:manualLayout>
          <c:xMode val="factor"/>
          <c:yMode val="factor"/>
          <c:x val="0.018"/>
          <c:y val="-0.023"/>
        </c:manualLayout>
      </c:layout>
      <c:spPr>
        <a:solidFill>
          <a:srgbClr val="FFFFCC"/>
        </a:solidFill>
        <a:ln w="3175">
          <a:noFill/>
        </a:ln>
      </c:spPr>
    </c:title>
    <c:plotArea>
      <c:layout>
        <c:manualLayout>
          <c:xMode val="edge"/>
          <c:yMode val="edge"/>
          <c:x val="0.032"/>
          <c:y val="0.085"/>
          <c:w val="0.962"/>
          <c:h val="0.78875"/>
        </c:manualLayout>
      </c:layout>
      <c:barChart>
        <c:barDir val="col"/>
        <c:grouping val="stacked"/>
        <c:varyColors val="0"/>
        <c:ser>
          <c:idx val="0"/>
          <c:order val="0"/>
          <c:tx>
            <c:v>Собственный капитал</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АнализСтрПас!$O$48:$P$48</c:f>
              <c:strCache/>
            </c:strRef>
          </c:cat>
          <c:val>
            <c:numRef>
              <c:f>АнализСтрПас!$O$49:$O$50</c:f>
              <c:numCache/>
            </c:numRef>
          </c:val>
        </c:ser>
        <c:ser>
          <c:idx val="2"/>
          <c:order val="1"/>
          <c:tx>
            <c:v>Долгосрочные обязательства</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АнализСтрПас!$O$48:$P$48</c:f>
              <c:strCache/>
            </c:strRef>
          </c:cat>
          <c:val>
            <c:numRef>
              <c:f>АнализСтрПас!$P$49:$P$50</c:f>
              <c:numCache/>
            </c:numRef>
          </c:val>
        </c:ser>
        <c:ser>
          <c:idx val="1"/>
          <c:order val="2"/>
          <c:tx>
            <c:v>Краткосрочные обязательства</c:v>
          </c:tx>
          <c:spPr>
            <a:gradFill rotWithShape="1">
              <a:gsLst>
                <a:gs pos="0">
                  <a:srgbClr val="FFFFFF"/>
                </a:gs>
                <a:gs pos="50000">
                  <a:srgbClr val="FF6600"/>
                </a:gs>
                <a:gs pos="100000">
                  <a:srgbClr val="FF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1" i="0" u="none" baseline="0">
                        <a:solidFill>
                          <a:srgbClr val="800000"/>
                        </a:solidFill>
                        <a:latin typeface="Times New Roman"/>
                        <a:ea typeface="Times New Roman"/>
                        <a:cs typeface="Times New Roman"/>
                      </a:rPr>
                      <a:t> 62 578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val>
            <c:numRef>
              <c:f>АнализСтрПас!$Q$49:$Q$50</c:f>
              <c:numCache/>
            </c:numRef>
          </c:val>
        </c:ser>
        <c:overlap val="100"/>
        <c:axId val="20377977"/>
        <c:axId val="49184066"/>
      </c:barChart>
      <c:catAx>
        <c:axId val="203779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800000"/>
                </a:solidFill>
                <a:latin typeface="Times New Roman"/>
                <a:ea typeface="Times New Roman"/>
                <a:cs typeface="Times New Roman"/>
              </a:defRPr>
            </a:pPr>
          </a:p>
        </c:txPr>
        <c:crossAx val="49184066"/>
        <c:crosses val="autoZero"/>
        <c:auto val="1"/>
        <c:lblOffset val="100"/>
        <c:tickLblSkip val="1"/>
        <c:noMultiLvlLbl val="0"/>
      </c:catAx>
      <c:valAx>
        <c:axId val="491840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800000"/>
                </a:solidFill>
                <a:latin typeface="Times New Roman"/>
                <a:ea typeface="Times New Roman"/>
                <a:cs typeface="Times New Roman"/>
              </a:defRPr>
            </a:pPr>
          </a:p>
        </c:txPr>
        <c:crossAx val="20377977"/>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01575"/>
          <c:y val="0.878"/>
          <c:w val="0.974"/>
          <c:h val="0.099"/>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715"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950" b="0" i="0" u="none" baseline="0">
          <a:solidFill>
            <a:srgbClr val="000000"/>
          </a:solidFill>
          <a:latin typeface="Times New Roman"/>
          <a:ea typeface="Times New Roman"/>
          <a:cs typeface="Times New Roman"/>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собственного капитала на начало периода</a:t>
            </a:r>
          </a:p>
        </c:rich>
      </c:tx>
      <c:layout>
        <c:manualLayout>
          <c:xMode val="factor"/>
          <c:yMode val="factor"/>
          <c:x val="-0.1605"/>
          <c:y val="-0.02225"/>
        </c:manualLayout>
      </c:layout>
      <c:spPr>
        <a:noFill/>
        <a:ln>
          <a:noFill/>
        </a:ln>
      </c:spPr>
    </c:title>
    <c:view3D>
      <c:rotX val="15"/>
      <c:hPercent val="100"/>
      <c:rotY val="0"/>
      <c:depthPercent val="100"/>
      <c:rAngAx val="1"/>
    </c:view3D>
    <c:plotArea>
      <c:layout>
        <c:manualLayout>
          <c:xMode val="edge"/>
          <c:yMode val="edge"/>
          <c:x val="0.057"/>
          <c:y val="0.385"/>
          <c:w val="0.5385"/>
          <c:h val="0.4177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pattFill prst="pct10">
                <a:fgClr>
                  <a:srgbClr val="000000"/>
                </a:fgClr>
                <a:bgClr>
                  <a:srgbClr val="FFFFFF"/>
                </a:bgClr>
              </a:patt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9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АнализСтрПас!$P$10:$T$17</c:f>
              <c:multiLvlStrCache/>
            </c:multiLvlStrRef>
          </c:cat>
          <c:val>
            <c:numRef>
              <c:f>АнализСтрПас!$H$11:$H$18</c:f>
              <c:numCache/>
            </c:numRef>
          </c:val>
        </c:ser>
      </c:pie3DChart>
      <c:spPr>
        <a:noFill/>
        <a:ln>
          <a:noFill/>
        </a:ln>
      </c:spPr>
    </c:plotArea>
    <c:legend>
      <c:legendPos val="r"/>
      <c:layout>
        <c:manualLayout>
          <c:xMode val="edge"/>
          <c:yMode val="edge"/>
          <c:x val="0.74475"/>
          <c:y val="0.0155"/>
          <c:w val="0.252"/>
          <c:h val="0.9777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57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долгосрочных обязательств на начало периода</a:t>
            </a:r>
          </a:p>
        </c:rich>
      </c:tx>
      <c:layout>
        <c:manualLayout>
          <c:xMode val="factor"/>
          <c:yMode val="factor"/>
          <c:x val="-0.164"/>
          <c:y val="-0.02275"/>
        </c:manualLayout>
      </c:layout>
      <c:spPr>
        <a:noFill/>
        <a:ln>
          <a:noFill/>
        </a:ln>
      </c:spPr>
    </c:title>
    <c:view3D>
      <c:rotX val="15"/>
      <c:hPercent val="100"/>
      <c:rotY val="0"/>
      <c:depthPercent val="100"/>
      <c:rAngAx val="1"/>
    </c:view3D>
    <c:plotArea>
      <c:layout>
        <c:manualLayout>
          <c:xMode val="edge"/>
          <c:yMode val="edge"/>
          <c:x val="0.09725"/>
          <c:y val="0.442"/>
          <c:w val="0.55075"/>
          <c:h val="0.439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pattFill prst="pct10">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dLbl>
              <c:idx val="7"/>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925"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АнализСтрПас!$P$20:$T$25</c:f>
              <c:multiLvlStrCache/>
            </c:multiLvlStrRef>
          </c:cat>
          <c:val>
            <c:numRef>
              <c:f>АнализСтрПас!$H$20:$H$25</c:f>
              <c:numCache/>
            </c:numRef>
          </c:val>
        </c:ser>
      </c:pie3DChart>
      <c:spPr>
        <a:noFill/>
        <a:ln>
          <a:noFill/>
        </a:ln>
      </c:spPr>
    </c:plotArea>
    <c:legend>
      <c:legendPos val="r"/>
      <c:layout>
        <c:manualLayout>
          <c:xMode val="edge"/>
          <c:yMode val="edge"/>
          <c:x val="0.74425"/>
          <c:y val="0.0135"/>
          <c:w val="0.25125"/>
          <c:h val="0.97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65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25" b="0" i="0" u="none" baseline="0">
          <a:solidFill>
            <a:srgbClr val="000000"/>
          </a:solidFill>
          <a:latin typeface="Times New Roman"/>
          <a:ea typeface="Times New Roman"/>
          <a:cs typeface="Times New Roman"/>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краткосрочных обязательств на начало периода</a:t>
            </a:r>
          </a:p>
        </c:rich>
      </c:tx>
      <c:layout>
        <c:manualLayout>
          <c:xMode val="factor"/>
          <c:yMode val="factor"/>
          <c:x val="-0.15225"/>
          <c:y val="-0.02225"/>
        </c:manualLayout>
      </c:layout>
      <c:spPr>
        <a:noFill/>
        <a:ln>
          <a:noFill/>
        </a:ln>
      </c:spPr>
    </c:title>
    <c:view3D>
      <c:rotX val="15"/>
      <c:hPercent val="100"/>
      <c:rotY val="0"/>
      <c:depthPercent val="100"/>
      <c:rAngAx val="1"/>
    </c:view3D>
    <c:plotArea>
      <c:layout>
        <c:manualLayout>
          <c:xMode val="edge"/>
          <c:yMode val="edge"/>
          <c:x val="0.04275"/>
          <c:y val="0.373"/>
          <c:w val="0.61825"/>
          <c:h val="0.481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pattFill prst="pct10">
                <a:fgClr>
                  <a:srgbClr val="000000"/>
                </a:fgClr>
                <a:bgClr>
                  <a:srgbClr val="FFFFFF"/>
                </a:bgClr>
              </a:patt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АнализСтрПас!$P$28:$T$34</c:f>
              <c:multiLvlStrCache/>
            </c:multiLvlStrRef>
          </c:cat>
          <c:val>
            <c:numRef>
              <c:f>(АнализСтрПас!$H$27:$H$29,АнализСтрПас!$H$39:$H$42)</c:f>
              <c:numCache/>
            </c:numRef>
          </c:val>
        </c:ser>
      </c:pie3DChart>
      <c:spPr>
        <a:noFill/>
        <a:ln>
          <a:noFill/>
        </a:ln>
      </c:spPr>
    </c:plotArea>
    <c:legend>
      <c:legendPos val="r"/>
      <c:layout>
        <c:manualLayout>
          <c:xMode val="edge"/>
          <c:yMode val="edge"/>
          <c:x val="0.7495"/>
          <c:y val="0.01775"/>
          <c:w val="0.246"/>
          <c:h val="0.98"/>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57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собственного капитала на конец периода</a:t>
            </a:r>
          </a:p>
        </c:rich>
      </c:tx>
      <c:layout>
        <c:manualLayout>
          <c:xMode val="factor"/>
          <c:yMode val="factor"/>
          <c:x val="-0.16375"/>
          <c:y val="-0.02225"/>
        </c:manualLayout>
      </c:layout>
      <c:spPr>
        <a:noFill/>
        <a:ln>
          <a:noFill/>
        </a:ln>
      </c:spPr>
    </c:title>
    <c:view3D>
      <c:rotX val="15"/>
      <c:hPercent val="100"/>
      <c:rotY val="0"/>
      <c:depthPercent val="100"/>
      <c:rAngAx val="1"/>
    </c:view3D>
    <c:plotArea>
      <c:layout>
        <c:manualLayout>
          <c:xMode val="edge"/>
          <c:yMode val="edge"/>
          <c:x val="0.035"/>
          <c:y val="0.36725"/>
          <c:w val="0.5825"/>
          <c:h val="0.453"/>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pattFill prst="pct10">
                <a:fgClr>
                  <a:srgbClr val="000000"/>
                </a:fgClr>
                <a:bgClr>
                  <a:srgbClr val="FFFFFF"/>
                </a:bgClr>
              </a:patt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АнализСтрПас!$P$10:$T$17</c:f>
              <c:multiLvlStrCache/>
            </c:multiLvlStrRef>
          </c:cat>
          <c:val>
            <c:numRef>
              <c:f>АнализСтрПас!$J$11:$J$18</c:f>
              <c:numCache/>
            </c:numRef>
          </c:val>
        </c:ser>
      </c:pie3DChart>
      <c:spPr>
        <a:noFill/>
        <a:ln>
          <a:noFill/>
        </a:ln>
      </c:spPr>
    </c:plotArea>
    <c:legend>
      <c:legendPos val="r"/>
      <c:layout>
        <c:manualLayout>
          <c:xMode val="edge"/>
          <c:yMode val="edge"/>
          <c:x val="0.745"/>
          <c:y val="0.01325"/>
          <c:w val="0.25175"/>
          <c:h val="0.975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57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Коэффициент текущей ликвидности К1</a:t>
            </a:r>
          </a:p>
        </c:rich>
      </c:tx>
      <c:layout>
        <c:manualLayout>
          <c:xMode val="factor"/>
          <c:yMode val="factor"/>
          <c:x val="0.01875"/>
          <c:y val="-0.02475"/>
        </c:manualLayout>
      </c:layout>
      <c:spPr>
        <a:solidFill>
          <a:srgbClr val="FFFFFF"/>
        </a:solidFill>
        <a:ln w="3175">
          <a:noFill/>
        </a:ln>
      </c:spPr>
    </c:title>
    <c:plotArea>
      <c:layout>
        <c:manualLayout>
          <c:xMode val="edge"/>
          <c:yMode val="edge"/>
          <c:x val="0.015"/>
          <c:y val="0.20975"/>
          <c:w val="0.968"/>
          <c:h val="0.68575"/>
        </c:manualLayout>
      </c:layout>
      <c:barChart>
        <c:barDir val="col"/>
        <c:grouping val="clustered"/>
        <c:varyColors val="0"/>
        <c:ser>
          <c:idx val="0"/>
          <c:order val="0"/>
          <c:tx>
            <c:v>Значение коэффициента К1</c:v>
          </c:tx>
          <c:spPr>
            <a:gradFill rotWithShape="1">
              <a:gsLst>
                <a:gs pos="0">
                  <a:srgbClr val="33CCCC"/>
                </a:gs>
                <a:gs pos="100000">
                  <a:srgbClr val="80808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'АнализФинСост-1'!$AA$27:$AA$28</c:f>
              <c:numCache/>
            </c:numRef>
          </c:val>
        </c:ser>
        <c:ser>
          <c:idx val="2"/>
          <c:order val="1"/>
          <c:tx>
            <c:v>Нормативное значение К1 (минимальное)</c:v>
          </c:tx>
          <c:spPr>
            <a:gradFill rotWithShape="1">
              <a:gsLst>
                <a:gs pos="0">
                  <a:srgbClr val="0066CC"/>
                </a:gs>
                <a:gs pos="100000">
                  <a:srgbClr val="002F5E"/>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'АнализФинСост-1'!$AB$27:$AB$28</c:f>
              <c:numCache/>
            </c:numRef>
          </c:val>
        </c:ser>
        <c:axId val="46154863"/>
        <c:axId val="12740584"/>
      </c:barChart>
      <c:catAx>
        <c:axId val="461548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12740584"/>
        <c:crosses val="autoZero"/>
        <c:auto val="1"/>
        <c:lblOffset val="100"/>
        <c:tickLblSkip val="1"/>
        <c:noMultiLvlLbl val="0"/>
      </c:catAx>
      <c:valAx>
        <c:axId val="127405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46154863"/>
        <c:crossesAt val="1"/>
        <c:crossBetween val="between"/>
        <c:dispUnits/>
      </c:valAx>
      <c:spPr>
        <a:gradFill rotWithShape="1">
          <a:gsLst>
            <a:gs pos="0">
              <a:srgbClr val="5E9EFF"/>
            </a:gs>
            <a:gs pos="39999">
              <a:srgbClr val="85C2FF"/>
            </a:gs>
            <a:gs pos="70000">
              <a:srgbClr val="C4D6EB"/>
            </a:gs>
            <a:gs pos="100000">
              <a:srgbClr val="FFEBFA"/>
            </a:gs>
          </a:gsLst>
          <a:path path="rect">
            <a:fillToRect t="100000" r="100000"/>
          </a:path>
        </a:gradFill>
        <a:ln w="3175">
          <a:noFill/>
        </a:ln>
      </c:spPr>
    </c:plotArea>
    <c:legend>
      <c:legendPos val="r"/>
      <c:layout>
        <c:manualLayout>
          <c:xMode val="edge"/>
          <c:yMode val="edge"/>
          <c:x val="0.09075"/>
          <c:y val="0.8945"/>
          <c:w val="0.888"/>
          <c:h val="0.09325"/>
        </c:manualLayout>
      </c:layout>
      <c:overlay val="0"/>
      <c:spPr>
        <a:gradFill rotWithShape="1">
          <a:gsLst>
            <a:gs pos="0">
              <a:srgbClr val="6C8787"/>
            </a:gs>
            <a:gs pos="50000">
              <a:srgbClr val="CCFFFF"/>
            </a:gs>
            <a:gs pos="100000">
              <a:srgbClr val="6C8787"/>
            </a:gs>
          </a:gsLst>
          <a:lin ang="5400000" scaled="1"/>
        </a:gradFill>
        <a:ln w="3175">
          <a:solidFill>
            <a:srgbClr val="000000"/>
          </a:solidFill>
        </a:ln>
      </c:spPr>
      <c:txPr>
        <a:bodyPr vert="horz" rot="0"/>
        <a:lstStyle/>
        <a:p>
          <a:pPr>
            <a:defRPr lang="en-US" cap="none" sz="715" b="1" i="0" u="none" baseline="0">
              <a:solidFill>
                <a:srgbClr val="800080"/>
              </a:solidFill>
              <a:latin typeface="Times New Roman"/>
              <a:ea typeface="Times New Roman"/>
              <a:cs typeface="Times New Roman"/>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долгосрочных обязательств на конец периода</a:t>
            </a:r>
          </a:p>
        </c:rich>
      </c:tx>
      <c:layout>
        <c:manualLayout>
          <c:xMode val="factor"/>
          <c:yMode val="factor"/>
          <c:x val="-0.16525"/>
          <c:y val="-0.0225"/>
        </c:manualLayout>
      </c:layout>
      <c:spPr>
        <a:noFill/>
        <a:ln>
          <a:noFill/>
        </a:ln>
      </c:spPr>
    </c:title>
    <c:view3D>
      <c:rotX val="15"/>
      <c:hPercent val="100"/>
      <c:rotY val="0"/>
      <c:depthPercent val="100"/>
      <c:rAngAx val="1"/>
    </c:view3D>
    <c:plotArea>
      <c:layout>
        <c:manualLayout>
          <c:xMode val="edge"/>
          <c:yMode val="edge"/>
          <c:x val="0.09725"/>
          <c:y val="0.4275"/>
          <c:w val="0.54975"/>
          <c:h val="0.436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pattFill prst="pct10">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txPr>
                <a:bodyPr vert="horz" rot="0" anchor="ctr"/>
                <a:lstStyle/>
                <a:p>
                  <a:pPr algn="ctr">
                    <a:defRPr lang="en-US" cap="none" sz="8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dLbl>
              <c:idx val="7"/>
              <c:txPr>
                <a:bodyPr vert="horz" rot="0" anchor="ctr"/>
                <a:lstStyle/>
                <a:p>
                  <a:pPr algn="ctr">
                    <a:defRPr lang="en-US" cap="none" sz="8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000"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АнализСтрПас!$P$20:$T$25</c:f>
              <c:multiLvlStrCache/>
            </c:multiLvlStrRef>
          </c:cat>
          <c:val>
            <c:numRef>
              <c:f>АнализСтрПас!$J$20:$J$25</c:f>
              <c:numCache/>
            </c:numRef>
          </c:val>
        </c:ser>
      </c:pie3DChart>
      <c:spPr>
        <a:noFill/>
        <a:ln>
          <a:noFill/>
        </a:ln>
      </c:spPr>
    </c:plotArea>
    <c:legend>
      <c:legendPos val="r"/>
      <c:layout>
        <c:manualLayout>
          <c:xMode val="edge"/>
          <c:yMode val="edge"/>
          <c:x val="0.74325"/>
          <c:y val="0.0135"/>
          <c:w val="0.25125"/>
          <c:h val="0.9727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65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краткосрочных обязательств на конец периода</a:t>
            </a:r>
          </a:p>
        </c:rich>
      </c:tx>
      <c:layout>
        <c:manualLayout>
          <c:xMode val="factor"/>
          <c:yMode val="factor"/>
          <c:x val="-0.15425"/>
          <c:y val="-0.022"/>
        </c:manualLayout>
      </c:layout>
      <c:spPr>
        <a:noFill/>
        <a:ln>
          <a:noFill/>
        </a:ln>
      </c:spPr>
    </c:title>
    <c:view3D>
      <c:rotX val="15"/>
      <c:hPercent val="100"/>
      <c:rotY val="0"/>
      <c:depthPercent val="100"/>
      <c:rAngAx val="1"/>
    </c:view3D>
    <c:plotArea>
      <c:layout>
        <c:manualLayout>
          <c:xMode val="edge"/>
          <c:yMode val="edge"/>
          <c:x val="0.0425"/>
          <c:y val="0.3715"/>
          <c:w val="0.619"/>
          <c:h val="0.4802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pattFill prst="pct20">
                <a:fgClr>
                  <a:srgbClr val="000000"/>
                </a:fgClr>
                <a:bgClr>
                  <a:srgbClr val="FFFFFF"/>
                </a:bgClr>
              </a:pattFill>
              <a:ln w="12700">
                <a:solidFill>
                  <a:srgbClr val="000000"/>
                </a:solidFill>
              </a:ln>
            </c:spPr>
          </c:dPt>
          <c:dPt>
            <c:idx val="4"/>
            <c:spPr>
              <a:solidFill>
                <a:srgbClr val="660066"/>
              </a:solidFill>
              <a:ln w="12700">
                <a:solidFill>
                  <a:srgbClr val="000000"/>
                </a:solidFill>
              </a:ln>
            </c:spPr>
          </c:dPt>
          <c:dPt>
            <c:idx val="5"/>
            <c:spPr>
              <a:pattFill prst="pct10">
                <a:fgClr>
                  <a:srgbClr val="000000"/>
                </a:fgClr>
                <a:bgClr>
                  <a:srgbClr val="FFFFFF"/>
                </a:bgClr>
              </a:patt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АнализСтрПас!$P$28:$T$34</c:f>
              <c:multiLvlStrCache/>
            </c:multiLvlStrRef>
          </c:cat>
          <c:val>
            <c:numRef>
              <c:f>(АнализСтрПас!$J$27:$J$29,АнализСтрПас!$J$39:$J$42)</c:f>
              <c:numCache/>
            </c:numRef>
          </c:val>
        </c:ser>
      </c:pie3DChart>
      <c:spPr>
        <a:noFill/>
        <a:ln>
          <a:noFill/>
        </a:ln>
      </c:spPr>
    </c:plotArea>
    <c:legend>
      <c:legendPos val="r"/>
      <c:layout>
        <c:manualLayout>
          <c:xMode val="edge"/>
          <c:yMode val="edge"/>
          <c:x val="0.75"/>
          <c:y val="0.01775"/>
          <c:w val="0.2455"/>
          <c:h val="0.98"/>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57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Коэффициент обеспеченности собственными оборотными средствами К2</a:t>
            </a:r>
          </a:p>
        </c:rich>
      </c:tx>
      <c:layout>
        <c:manualLayout>
          <c:xMode val="factor"/>
          <c:yMode val="factor"/>
          <c:x val="-0.00475"/>
          <c:y val="-0.02025"/>
        </c:manualLayout>
      </c:layout>
      <c:spPr>
        <a:solidFill>
          <a:srgbClr val="FFFFCC"/>
        </a:solidFill>
        <a:ln w="3175">
          <a:noFill/>
        </a:ln>
      </c:spPr>
    </c:title>
    <c:plotArea>
      <c:layout>
        <c:manualLayout>
          <c:xMode val="edge"/>
          <c:yMode val="edge"/>
          <c:x val="0.015"/>
          <c:y val="0.175"/>
          <c:w val="0.968"/>
          <c:h val="0.7245"/>
        </c:manualLayout>
      </c:layout>
      <c:barChart>
        <c:barDir val="col"/>
        <c:grouping val="clustered"/>
        <c:varyColors val="0"/>
        <c:ser>
          <c:idx val="0"/>
          <c:order val="0"/>
          <c:tx>
            <c:v>Значение коэффициента К2</c:v>
          </c:tx>
          <c:spPr>
            <a:gradFill rotWithShape="1">
              <a:gsLst>
                <a:gs pos="0">
                  <a:srgbClr val="D6B19C"/>
                </a:gs>
                <a:gs pos="30000">
                  <a:srgbClr val="D49E6C"/>
                </a:gs>
                <a:gs pos="70000">
                  <a:srgbClr val="A65528"/>
                </a:gs>
                <a:gs pos="100000">
                  <a:srgbClr val="663012"/>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'АнализФинСост-1'!$AA$43:$AA$44</c:f>
              <c:numCache/>
            </c:numRef>
          </c:val>
        </c:ser>
        <c:ser>
          <c:idx val="2"/>
          <c:order val="1"/>
          <c:tx>
            <c:v>Нормативное значение К2 (минимальное)</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'АнализФинСост-1'!$AB$43:$AB$44</c:f>
              <c:numCache/>
            </c:numRef>
          </c:val>
        </c:ser>
        <c:axId val="47556393"/>
        <c:axId val="25354354"/>
      </c:barChart>
      <c:catAx>
        <c:axId val="475563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25354354"/>
        <c:crosses val="autoZero"/>
        <c:auto val="1"/>
        <c:lblOffset val="100"/>
        <c:tickLblSkip val="1"/>
        <c:noMultiLvlLbl val="0"/>
      </c:catAx>
      <c:valAx>
        <c:axId val="253543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47556393"/>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0895"/>
          <c:y val="0.90925"/>
          <c:w val="0.881"/>
          <c:h val="0.0755"/>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715"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обеспеченности обязательств активами (К3)</a:t>
            </a:r>
          </a:p>
        </c:rich>
      </c:tx>
      <c:layout>
        <c:manualLayout>
          <c:xMode val="factor"/>
          <c:yMode val="factor"/>
          <c:x val="-0.066"/>
          <c:y val="-0.026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2125"/>
          <c:w val="0.968"/>
          <c:h val="0.6835"/>
        </c:manualLayout>
      </c:layout>
      <c:barChart>
        <c:barDir val="col"/>
        <c:grouping val="clustered"/>
        <c:varyColors val="0"/>
        <c:ser>
          <c:idx val="0"/>
          <c:order val="0"/>
          <c:tx>
            <c:v>Значение коэффициента К3</c:v>
          </c:tx>
          <c:spPr>
            <a:gradFill rotWithShape="1">
              <a:gsLst>
                <a:gs pos="0">
                  <a:srgbClr val="FEE7F2"/>
                </a:gs>
                <a:gs pos="17999">
                  <a:srgbClr val="FBD49C"/>
                </a:gs>
                <a:gs pos="39000">
                  <a:srgbClr val="FBA97D"/>
                </a:gs>
                <a:gs pos="64000">
                  <a:srgbClr val="FAC77D"/>
                </a:gs>
                <a:gs pos="82001">
                  <a:srgbClr val="FEE7F2"/>
                </a:gs>
                <a:gs pos="100000">
                  <a:srgbClr val="FBEAC7"/>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'АнализФинСост-1'!$AA$30:$AB$30</c:f>
              <c:strCache/>
            </c:strRef>
          </c:cat>
          <c:val>
            <c:numRef>
              <c:f>'АнализФинСост-1'!$AA$58:$AA$59</c:f>
              <c:numCache/>
            </c:numRef>
          </c:val>
        </c:ser>
        <c:ser>
          <c:idx val="2"/>
          <c:order val="1"/>
          <c:tx>
            <c:v>Нормативное значение К3 (максимальное)</c:v>
          </c:tx>
          <c:spPr>
            <a:gradFill rotWithShape="1">
              <a:gsLst>
                <a:gs pos="0">
                  <a:srgbClr val="C0C0C0"/>
                </a:gs>
                <a:gs pos="100000">
                  <a:srgbClr val="808080"/>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'АнализФинСост-1'!$AA$30:$AB$30</c:f>
              <c:strCache/>
            </c:strRef>
          </c:cat>
          <c:val>
            <c:numRef>
              <c:f>'АнализФинСост-1'!$AB$58:$AB$59</c:f>
              <c:numCache/>
            </c:numRef>
          </c:val>
        </c:ser>
        <c:axId val="26862595"/>
        <c:axId val="40436764"/>
      </c:barChart>
      <c:catAx>
        <c:axId val="26862595"/>
        <c:scaling>
          <c:orientation val="minMax"/>
        </c:scaling>
        <c:axPos val="b"/>
        <c:delete val="0"/>
        <c:numFmt formatCode="General" sourceLinked="1"/>
        <c:majorTickMark val="out"/>
        <c:minorTickMark val="none"/>
        <c:tickLblPos val="nextTo"/>
        <c:spPr>
          <a:ln w="3175">
            <a:solidFill>
              <a:srgbClr val="000000"/>
            </a:solidFill>
          </a:ln>
        </c:spPr>
        <c:crossAx val="40436764"/>
        <c:crosses val="autoZero"/>
        <c:auto val="1"/>
        <c:lblOffset val="100"/>
        <c:tickLblSkip val="1"/>
        <c:noMultiLvlLbl val="0"/>
      </c:catAx>
      <c:valAx>
        <c:axId val="404367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862595"/>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86"/>
          <c:y val="0.8875"/>
          <c:w val="0.88825"/>
          <c:h val="0.09925"/>
        </c:manualLayout>
      </c:layout>
      <c:overlay val="0"/>
      <c:spPr>
        <a:gradFill rotWithShape="1">
          <a:gsLst>
            <a:gs pos="0">
              <a:srgbClr val="C0C0C0"/>
            </a:gs>
            <a:gs pos="100000">
              <a:srgbClr val="FFFF99"/>
            </a:gs>
          </a:gsLst>
          <a:lin ang="5400000" scaled="1"/>
        </a:gradFill>
        <a:ln w="3175">
          <a:solidFill>
            <a:srgbClr val="000000"/>
          </a:solidFill>
        </a:ln>
      </c:spPr>
      <c:txPr>
        <a:bodyPr vert="horz" rot="0"/>
        <a:lstStyle/>
        <a:p>
          <a:pPr>
            <a:defRPr lang="en-US" cap="none" sz="715" b="1"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Коэффициент абсолютной ликвидности (Кабсл)</a:t>
            </a:r>
          </a:p>
        </c:rich>
      </c:tx>
      <c:layout>
        <c:manualLayout>
          <c:xMode val="factor"/>
          <c:yMode val="factor"/>
          <c:x val="0.02"/>
          <c:y val="-0.02475"/>
        </c:manualLayout>
      </c:layout>
      <c:spPr>
        <a:solidFill>
          <a:srgbClr val="FFFFFF"/>
        </a:solidFill>
        <a:ln w="3175">
          <a:noFill/>
        </a:ln>
      </c:spPr>
    </c:title>
    <c:plotArea>
      <c:layout>
        <c:manualLayout>
          <c:xMode val="edge"/>
          <c:yMode val="edge"/>
          <c:x val="0.015"/>
          <c:y val="0.12875"/>
          <c:w val="0.968"/>
          <c:h val="0.7675"/>
        </c:manualLayout>
      </c:layout>
      <c:barChart>
        <c:barDir val="col"/>
        <c:grouping val="clustered"/>
        <c:varyColors val="0"/>
        <c:ser>
          <c:idx val="0"/>
          <c:order val="0"/>
          <c:tx>
            <c:v>Значение коэффициента Кабсл</c:v>
          </c:tx>
          <c:spPr>
            <a:gradFill rotWithShape="1">
              <a:gsLst>
                <a:gs pos="0">
                  <a:srgbClr val="33CCCC"/>
                </a:gs>
                <a:gs pos="100000">
                  <a:srgbClr val="80808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'АнализФинСост-2'!$AA$27:$AA$28</c:f>
              <c:numCache/>
            </c:numRef>
          </c:val>
        </c:ser>
        <c:ser>
          <c:idx val="2"/>
          <c:order val="1"/>
          <c:tx>
            <c:v>Нормативное значение Кабсл (минимальное)</c:v>
          </c:tx>
          <c:spPr>
            <a:gradFill rotWithShape="1">
              <a:gsLst>
                <a:gs pos="0">
                  <a:srgbClr val="0066CC"/>
                </a:gs>
                <a:gs pos="100000">
                  <a:srgbClr val="002F5E"/>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'АнализФинСост-2'!$AB$27:$AB$28</c:f>
              <c:numCache/>
            </c:numRef>
          </c:val>
        </c:ser>
        <c:axId val="28386557"/>
        <c:axId val="54152422"/>
      </c:barChart>
      <c:catAx>
        <c:axId val="283865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54152422"/>
        <c:crosses val="autoZero"/>
        <c:auto val="1"/>
        <c:lblOffset val="100"/>
        <c:tickLblSkip val="1"/>
        <c:noMultiLvlLbl val="0"/>
      </c:catAx>
      <c:valAx>
        <c:axId val="541524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28386557"/>
        <c:crossesAt val="1"/>
        <c:crossBetween val="between"/>
        <c:dispUnits/>
      </c:valAx>
      <c:spPr>
        <a:gradFill rotWithShape="1">
          <a:gsLst>
            <a:gs pos="0">
              <a:srgbClr val="5E9EFF"/>
            </a:gs>
            <a:gs pos="39999">
              <a:srgbClr val="85C2FF"/>
            </a:gs>
            <a:gs pos="70000">
              <a:srgbClr val="C4D6EB"/>
            </a:gs>
            <a:gs pos="100000">
              <a:srgbClr val="FFEBFA"/>
            </a:gs>
          </a:gsLst>
          <a:path path="rect">
            <a:fillToRect t="100000" r="100000"/>
          </a:path>
        </a:gradFill>
        <a:ln w="3175">
          <a:noFill/>
        </a:ln>
      </c:spPr>
    </c:plotArea>
    <c:legend>
      <c:legendPos val="r"/>
      <c:layout>
        <c:manualLayout>
          <c:xMode val="edge"/>
          <c:yMode val="edge"/>
          <c:x val="0.08975"/>
          <c:y val="0.8975"/>
          <c:w val="0.889"/>
          <c:h val="0.09325"/>
        </c:manualLayout>
      </c:layout>
      <c:overlay val="0"/>
      <c:spPr>
        <a:gradFill rotWithShape="1">
          <a:gsLst>
            <a:gs pos="0">
              <a:srgbClr val="6C8787"/>
            </a:gs>
            <a:gs pos="50000">
              <a:srgbClr val="CCFFFF"/>
            </a:gs>
            <a:gs pos="100000">
              <a:srgbClr val="6C8787"/>
            </a:gs>
          </a:gsLst>
          <a:lin ang="5400000" scaled="1"/>
        </a:gradFill>
        <a:ln w="3175">
          <a:solidFill>
            <a:srgbClr val="000000"/>
          </a:solidFill>
        </a:ln>
      </c:spPr>
      <c:txPr>
        <a:bodyPr vert="horz" rot="0"/>
        <a:lstStyle/>
        <a:p>
          <a:pPr>
            <a:defRPr lang="en-US" cap="none" sz="715" b="1" i="0" u="none" baseline="0">
              <a:solidFill>
                <a:srgbClr val="800080"/>
              </a:solidFill>
              <a:latin typeface="Times New Roman"/>
              <a:ea typeface="Times New Roman"/>
              <a:cs typeface="Times New Roman"/>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Коэффициент общей оборачиваемости капитала</a:t>
            </a:r>
          </a:p>
        </c:rich>
      </c:tx>
      <c:layout>
        <c:manualLayout>
          <c:xMode val="factor"/>
          <c:yMode val="factor"/>
          <c:x val="0.02"/>
          <c:y val="-0.0255"/>
        </c:manualLayout>
      </c:layout>
      <c:spPr>
        <a:solidFill>
          <a:srgbClr val="FFFFCC"/>
        </a:solidFill>
        <a:ln w="3175">
          <a:noFill/>
        </a:ln>
      </c:spPr>
    </c:title>
    <c:plotArea>
      <c:layout>
        <c:manualLayout>
          <c:xMode val="edge"/>
          <c:yMode val="edge"/>
          <c:x val="0.015"/>
          <c:y val="0.11425"/>
          <c:w val="0.968"/>
          <c:h val="0.88575"/>
        </c:manualLayout>
      </c:layout>
      <c:barChart>
        <c:barDir val="col"/>
        <c:grouping val="clustered"/>
        <c:varyColors val="0"/>
        <c:ser>
          <c:idx val="0"/>
          <c:order val="0"/>
          <c:spPr>
            <a:gradFill rotWithShape="1">
              <a:gsLst>
                <a:gs pos="0">
                  <a:srgbClr val="D6B19C"/>
                </a:gs>
                <a:gs pos="30000">
                  <a:srgbClr val="D49E6C"/>
                </a:gs>
                <a:gs pos="70000">
                  <a:srgbClr val="A65528"/>
                </a:gs>
                <a:gs pos="100000">
                  <a:srgbClr val="663012"/>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'АнализФинСост-2'!$AA$45:$AA$46</c:f>
              <c:numCache/>
            </c:numRef>
          </c:val>
        </c:ser>
        <c:axId val="17609751"/>
        <c:axId val="24270032"/>
      </c:barChart>
      <c:catAx>
        <c:axId val="176097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800000"/>
                </a:solidFill>
                <a:latin typeface="Times New Roman"/>
                <a:ea typeface="Times New Roman"/>
                <a:cs typeface="Times New Roman"/>
              </a:defRPr>
            </a:pPr>
          </a:p>
        </c:txPr>
        <c:crossAx val="24270032"/>
        <c:crosses val="autoZero"/>
        <c:auto val="1"/>
        <c:lblOffset val="100"/>
        <c:tickLblSkip val="1"/>
        <c:noMultiLvlLbl val="0"/>
      </c:catAx>
      <c:valAx>
        <c:axId val="242700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800000"/>
                </a:solidFill>
                <a:latin typeface="Times New Roman"/>
                <a:ea typeface="Times New Roman"/>
                <a:cs typeface="Times New Roman"/>
              </a:defRPr>
            </a:pPr>
          </a:p>
        </c:txPr>
        <c:crossAx val="17609751"/>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оборачиваемости оборотных средств 
(краткосрочных активов)</a:t>
            </a:r>
          </a:p>
        </c:rich>
      </c:tx>
      <c:layout>
        <c:manualLayout>
          <c:xMode val="factor"/>
          <c:yMode val="factor"/>
          <c:x val="0.007"/>
          <c:y val="-0.027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2155"/>
          <c:w val="0.968"/>
          <c:h val="0.74075"/>
        </c:manualLayout>
      </c:layout>
      <c:barChart>
        <c:barDir val="col"/>
        <c:grouping val="clustered"/>
        <c:varyColors val="0"/>
        <c:ser>
          <c:idx val="0"/>
          <c:order val="0"/>
          <c:spPr>
            <a:gradFill rotWithShape="1">
              <a:gsLst>
                <a:gs pos="0">
                  <a:srgbClr val="FFEFD1"/>
                </a:gs>
                <a:gs pos="64999">
                  <a:srgbClr val="F0EBD5"/>
                </a:gs>
                <a:gs pos="100000">
                  <a:srgbClr val="D1C39F"/>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'АнализФинСост-2'!$AA$29:$AB$29</c:f>
              <c:strCache/>
            </c:strRef>
          </c:cat>
          <c:val>
            <c:numRef>
              <c:f>'АнализФинСост-2'!$AA$61:$AA$62</c:f>
              <c:numCache/>
            </c:numRef>
          </c:val>
        </c:ser>
        <c:axId val="17103697"/>
        <c:axId val="19715546"/>
      </c:barChart>
      <c:catAx>
        <c:axId val="17103697"/>
        <c:scaling>
          <c:orientation val="minMax"/>
        </c:scaling>
        <c:axPos val="b"/>
        <c:delete val="0"/>
        <c:numFmt formatCode="General" sourceLinked="1"/>
        <c:majorTickMark val="out"/>
        <c:minorTickMark val="none"/>
        <c:tickLblPos val="nextTo"/>
        <c:spPr>
          <a:ln w="3175">
            <a:solidFill>
              <a:srgbClr val="000000"/>
            </a:solidFill>
          </a:ln>
        </c:spPr>
        <c:crossAx val="19715546"/>
        <c:crosses val="autoZero"/>
        <c:auto val="1"/>
        <c:lblOffset val="100"/>
        <c:tickLblSkip val="1"/>
        <c:noMultiLvlLbl val="0"/>
      </c:catAx>
      <c:valAx>
        <c:axId val="197155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103697"/>
        <c:crossesAt val="1"/>
        <c:crossBetween val="between"/>
        <c:dispUnits/>
      </c:valAx>
      <c:spPr>
        <a:gradFill rotWithShape="1">
          <a:gsLst>
            <a:gs pos="0">
              <a:srgbClr val="CCFFFF"/>
            </a:gs>
            <a:gs pos="100000">
              <a:srgbClr val="C0C0C0"/>
            </a:gs>
          </a:gsLst>
          <a:path path="rect">
            <a:fillToRect t="100000" r="100000"/>
          </a:path>
        </a:gradFill>
        <a:ln w="3175">
          <a:noFill/>
        </a:ln>
      </c:spPr>
    </c:plotArea>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Коэффициент капитализации</a:t>
            </a:r>
          </a:p>
        </c:rich>
      </c:tx>
      <c:layout>
        <c:manualLayout>
          <c:xMode val="factor"/>
          <c:yMode val="factor"/>
          <c:x val="0.01525"/>
          <c:y val="-0.02475"/>
        </c:manualLayout>
      </c:layout>
      <c:spPr>
        <a:solidFill>
          <a:srgbClr val="FFFFCC"/>
        </a:solidFill>
        <a:ln w="3175">
          <a:noFill/>
        </a:ln>
      </c:spPr>
    </c:title>
    <c:plotArea>
      <c:layout>
        <c:manualLayout>
          <c:xMode val="edge"/>
          <c:yMode val="edge"/>
          <c:x val="0.015"/>
          <c:y val="0.1045"/>
          <c:w val="0.968"/>
          <c:h val="0.73675"/>
        </c:manualLayout>
      </c:layout>
      <c:barChart>
        <c:barDir val="col"/>
        <c:grouping val="clustered"/>
        <c:varyColors val="0"/>
        <c:ser>
          <c:idx val="0"/>
          <c:order val="0"/>
          <c:tx>
            <c:v>Значение коэффициента капитализации</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'АнализФинСост-2'!$AA$79:$AA$80</c:f>
              <c:numCache/>
            </c:numRef>
          </c:val>
        </c:ser>
        <c:ser>
          <c:idx val="2"/>
          <c:order val="1"/>
          <c:tx>
            <c:v>Нормативное значение коэффициента капитализации (максимальное)</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'АнализФинСост-2'!$AB$79:$AB$80</c:f>
              <c:numCache/>
            </c:numRef>
          </c:val>
        </c:ser>
        <c:axId val="43222187"/>
        <c:axId val="53455364"/>
      </c:barChart>
      <c:catAx>
        <c:axId val="432221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53455364"/>
        <c:crosses val="autoZero"/>
        <c:auto val="1"/>
        <c:lblOffset val="100"/>
        <c:tickLblSkip val="1"/>
        <c:noMultiLvlLbl val="0"/>
      </c:catAx>
      <c:valAx>
        <c:axId val="534553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43222187"/>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139"/>
          <c:y val="0.822"/>
          <c:w val="0.77975"/>
          <c:h val="0.178"/>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715"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финансовой независимости (автономии) </a:t>
            </a:r>
          </a:p>
        </c:rich>
      </c:tx>
      <c:layout>
        <c:manualLayout>
          <c:xMode val="factor"/>
          <c:yMode val="factor"/>
          <c:x val="0.007"/>
          <c:y val="-0.0247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2045"/>
          <c:w val="0.968"/>
          <c:h val="0.69225"/>
        </c:manualLayout>
      </c:layout>
      <c:barChart>
        <c:barDir val="col"/>
        <c:grouping val="clustered"/>
        <c:varyColors val="0"/>
        <c:ser>
          <c:idx val="0"/>
          <c:order val="0"/>
          <c:tx>
            <c:v>Значение Кфн</c:v>
          </c:tx>
          <c:spPr>
            <a:gradFill rotWithShape="1">
              <a:gsLst>
                <a:gs pos="0">
                  <a:srgbClr val="99CCFF"/>
                </a:gs>
                <a:gs pos="100000">
                  <a:srgbClr val="FFFF99"/>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'АнализФинСост-2'!$AA$29:$AB$29</c:f>
              <c:strCache/>
            </c:strRef>
          </c:cat>
          <c:val>
            <c:numRef>
              <c:f>'АнализФинСост-2'!$AA$91:$AA$92</c:f>
              <c:numCache/>
            </c:numRef>
          </c:val>
        </c:ser>
        <c:ser>
          <c:idx val="2"/>
          <c:order val="1"/>
          <c:tx>
            <c:v>Нормативное значение Кфн (минимальное)</c:v>
          </c:tx>
          <c:spPr>
            <a:gradFill rotWithShape="1">
              <a:gsLst>
                <a:gs pos="0">
                  <a:srgbClr val="C0C0C0"/>
                </a:gs>
                <a:gs pos="100000">
                  <a:srgbClr val="808080"/>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'АнализФинСост-2'!$AA$29:$AB$29</c:f>
              <c:strCache/>
            </c:strRef>
          </c:cat>
          <c:val>
            <c:numRef>
              <c:f>'АнализФинСост-2'!$AB$91:$AB$92</c:f>
              <c:numCache/>
            </c:numRef>
          </c:val>
        </c:ser>
        <c:axId val="11336229"/>
        <c:axId val="34917198"/>
      </c:barChart>
      <c:catAx>
        <c:axId val="11336229"/>
        <c:scaling>
          <c:orientation val="minMax"/>
        </c:scaling>
        <c:axPos val="b"/>
        <c:delete val="0"/>
        <c:numFmt formatCode="General" sourceLinked="1"/>
        <c:majorTickMark val="out"/>
        <c:minorTickMark val="none"/>
        <c:tickLblPos val="nextTo"/>
        <c:spPr>
          <a:ln w="3175">
            <a:solidFill>
              <a:srgbClr val="000000"/>
            </a:solidFill>
          </a:ln>
        </c:spPr>
        <c:crossAx val="34917198"/>
        <c:crosses val="autoZero"/>
        <c:auto val="1"/>
        <c:lblOffset val="100"/>
        <c:tickLblSkip val="1"/>
        <c:noMultiLvlLbl val="0"/>
      </c:catAx>
      <c:valAx>
        <c:axId val="349171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36229"/>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835"/>
          <c:y val="0.89475"/>
          <c:w val="0.88825"/>
          <c:h val="0.093"/>
        </c:manualLayout>
      </c:layout>
      <c:overlay val="0"/>
      <c:spPr>
        <a:gradFill rotWithShape="1">
          <a:gsLst>
            <a:gs pos="0">
              <a:srgbClr val="C0C0C0"/>
            </a:gs>
            <a:gs pos="100000">
              <a:srgbClr val="FFFF99"/>
            </a:gs>
          </a:gsLst>
          <a:lin ang="5400000" scaled="1"/>
        </a:gradFill>
        <a:ln w="3175">
          <a:solidFill>
            <a:srgbClr val="000000"/>
          </a:solidFill>
        </a:ln>
      </c:spPr>
      <c:txPr>
        <a:bodyPr vert="horz" rot="0"/>
        <a:lstStyle/>
        <a:p>
          <a:pPr>
            <a:defRPr lang="en-US" cap="none" sz="715" b="1"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14</xdr:row>
      <xdr:rowOff>19050</xdr:rowOff>
    </xdr:from>
    <xdr:to>
      <xdr:col>9</xdr:col>
      <xdr:colOff>495300</xdr:colOff>
      <xdr:row>14</xdr:row>
      <xdr:rowOff>180975</xdr:rowOff>
    </xdr:to>
    <xdr:pic>
      <xdr:nvPicPr>
        <xdr:cNvPr id="1" name="Picture 2"/>
        <xdr:cNvPicPr preferRelativeResize="1">
          <a:picLocks noChangeAspect="1"/>
        </xdr:cNvPicPr>
      </xdr:nvPicPr>
      <xdr:blipFill>
        <a:blip r:embed="rId1"/>
        <a:srcRect l="18780" t="20719" r="79878" b="78007"/>
        <a:stretch>
          <a:fillRect/>
        </a:stretch>
      </xdr:blipFill>
      <xdr:spPr>
        <a:xfrm>
          <a:off x="5429250" y="4219575"/>
          <a:ext cx="161925" cy="161925"/>
        </a:xfrm>
        <a:prstGeom prst="rect">
          <a:avLst/>
        </a:prstGeom>
        <a:noFill/>
        <a:ln w="9525" cmpd="sng">
          <a:noFill/>
        </a:ln>
      </xdr:spPr>
    </xdr:pic>
    <xdr:clientData/>
  </xdr:twoCellAnchor>
  <xdr:twoCellAnchor editAs="oneCell">
    <xdr:from>
      <xdr:col>3</xdr:col>
      <xdr:colOff>419100</xdr:colOff>
      <xdr:row>14</xdr:row>
      <xdr:rowOff>19050</xdr:rowOff>
    </xdr:from>
    <xdr:to>
      <xdr:col>3</xdr:col>
      <xdr:colOff>600075</xdr:colOff>
      <xdr:row>14</xdr:row>
      <xdr:rowOff>180975</xdr:rowOff>
    </xdr:to>
    <xdr:pic>
      <xdr:nvPicPr>
        <xdr:cNvPr id="2" name="Picture 2" descr="Корзина 3"/>
        <xdr:cNvPicPr preferRelativeResize="1">
          <a:picLocks noChangeAspect="1"/>
        </xdr:cNvPicPr>
      </xdr:nvPicPr>
      <xdr:blipFill>
        <a:blip r:embed="rId2"/>
        <a:stretch>
          <a:fillRect/>
        </a:stretch>
      </xdr:blipFill>
      <xdr:spPr>
        <a:xfrm>
          <a:off x="647700" y="4219575"/>
          <a:ext cx="180975" cy="161925"/>
        </a:xfrm>
        <a:prstGeom prst="rect">
          <a:avLst/>
        </a:prstGeom>
        <a:noFill/>
        <a:ln w="9525" cmpd="sng">
          <a:noFill/>
        </a:ln>
      </xdr:spPr>
    </xdr:pic>
    <xdr:clientData/>
  </xdr:twoCellAnchor>
  <xdr:twoCellAnchor editAs="oneCell">
    <xdr:from>
      <xdr:col>6</xdr:col>
      <xdr:colOff>704850</xdr:colOff>
      <xdr:row>15</xdr:row>
      <xdr:rowOff>19050</xdr:rowOff>
    </xdr:from>
    <xdr:to>
      <xdr:col>7</xdr:col>
      <xdr:colOff>76200</xdr:colOff>
      <xdr:row>15</xdr:row>
      <xdr:rowOff>190500</xdr:rowOff>
    </xdr:to>
    <xdr:pic>
      <xdr:nvPicPr>
        <xdr:cNvPr id="3" name="Picture 1" descr="Очист лист от тек данных"/>
        <xdr:cNvPicPr preferRelativeResize="1">
          <a:picLocks noChangeAspect="1"/>
        </xdr:cNvPicPr>
      </xdr:nvPicPr>
      <xdr:blipFill>
        <a:blip r:embed="rId3"/>
        <a:stretch>
          <a:fillRect/>
        </a:stretch>
      </xdr:blipFill>
      <xdr:spPr>
        <a:xfrm>
          <a:off x="3362325" y="4410075"/>
          <a:ext cx="180975" cy="1714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0.22075</cdr:y>
    </cdr:from>
    <cdr:to>
      <cdr:x>0.0445</cdr:x>
      <cdr:y>0.43075</cdr:y>
    </cdr:to>
    <cdr:sp>
      <cdr:nvSpPr>
        <cdr:cNvPr id="1" name="Text Box 1"/>
        <cdr:cNvSpPr txBox="1">
          <a:spLocks noChangeArrowheads="1"/>
        </cdr:cNvSpPr>
      </cdr:nvSpPr>
      <cdr:spPr>
        <a:xfrm>
          <a:off x="95250" y="1028700"/>
          <a:ext cx="190500" cy="981075"/>
        </a:xfrm>
        <a:prstGeom prst="rect">
          <a:avLst/>
        </a:prstGeom>
        <a:noFill/>
        <a:ln w="9525" cmpd="sng">
          <a:noFill/>
        </a:ln>
      </cdr:spPr>
      <cdr:txBody>
        <a:bodyPr vertOverflow="clip" wrap="square" lIns="27432" tIns="22860" rIns="27432" bIns="22860" vert="vert270"/>
        <a:p>
          <a:pPr algn="l">
            <a:defRPr/>
          </a:pPr>
          <a:r>
            <a:rPr lang="en-US" cap="none" u="none" baseline="0">
              <a:latin typeface="Times New Roman"/>
              <a:ea typeface="Times New Roman"/>
              <a:cs typeface="Times New Roman"/>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63</xdr:row>
      <xdr:rowOff>104775</xdr:rowOff>
    </xdr:from>
    <xdr:to>
      <xdr:col>15</xdr:col>
      <xdr:colOff>57150</xdr:colOff>
      <xdr:row>90</xdr:row>
      <xdr:rowOff>152400</xdr:rowOff>
    </xdr:to>
    <xdr:graphicFrame>
      <xdr:nvGraphicFramePr>
        <xdr:cNvPr id="1" name="Chart 1"/>
        <xdr:cNvGraphicFramePr/>
      </xdr:nvGraphicFramePr>
      <xdr:xfrm>
        <a:off x="219075" y="11620500"/>
        <a:ext cx="6467475"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24</xdr:row>
      <xdr:rowOff>123825</xdr:rowOff>
    </xdr:from>
    <xdr:to>
      <xdr:col>24</xdr:col>
      <xdr:colOff>57150</xdr:colOff>
      <xdr:row>39</xdr:row>
      <xdr:rowOff>0</xdr:rowOff>
    </xdr:to>
    <xdr:graphicFrame>
      <xdr:nvGraphicFramePr>
        <xdr:cNvPr id="1" name="Chart 12"/>
        <xdr:cNvGraphicFramePr/>
      </xdr:nvGraphicFramePr>
      <xdr:xfrm>
        <a:off x="238125" y="6334125"/>
        <a:ext cx="6381750" cy="2505075"/>
      </xdr:xfrm>
      <a:graphic>
        <a:graphicData uri="http://schemas.openxmlformats.org/drawingml/2006/chart">
          <c:chart xmlns:c="http://schemas.openxmlformats.org/drawingml/2006/chart" r:id="rId1"/>
        </a:graphicData>
      </a:graphic>
    </xdr:graphicFrame>
    <xdr:clientData/>
  </xdr:twoCellAnchor>
  <xdr:twoCellAnchor>
    <xdr:from>
      <xdr:col>2</xdr:col>
      <xdr:colOff>114300</xdr:colOff>
      <xdr:row>40</xdr:row>
      <xdr:rowOff>123825</xdr:rowOff>
    </xdr:from>
    <xdr:to>
      <xdr:col>24</xdr:col>
      <xdr:colOff>57150</xdr:colOff>
      <xdr:row>54</xdr:row>
      <xdr:rowOff>38100</xdr:rowOff>
    </xdr:to>
    <xdr:graphicFrame>
      <xdr:nvGraphicFramePr>
        <xdr:cNvPr id="2" name="Chart 13"/>
        <xdr:cNvGraphicFramePr/>
      </xdr:nvGraphicFramePr>
      <xdr:xfrm>
        <a:off x="228600" y="9134475"/>
        <a:ext cx="6391275" cy="3076575"/>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55</xdr:row>
      <xdr:rowOff>161925</xdr:rowOff>
    </xdr:from>
    <xdr:to>
      <xdr:col>24</xdr:col>
      <xdr:colOff>76200</xdr:colOff>
      <xdr:row>69</xdr:row>
      <xdr:rowOff>76200</xdr:rowOff>
    </xdr:to>
    <xdr:graphicFrame>
      <xdr:nvGraphicFramePr>
        <xdr:cNvPr id="3" name="Chart 14"/>
        <xdr:cNvGraphicFramePr/>
      </xdr:nvGraphicFramePr>
      <xdr:xfrm>
        <a:off x="238125" y="12506325"/>
        <a:ext cx="6400800" cy="2352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26</xdr:row>
      <xdr:rowOff>19050</xdr:rowOff>
    </xdr:from>
    <xdr:to>
      <xdr:col>24</xdr:col>
      <xdr:colOff>114300</xdr:colOff>
      <xdr:row>40</xdr:row>
      <xdr:rowOff>85725</xdr:rowOff>
    </xdr:to>
    <xdr:graphicFrame>
      <xdr:nvGraphicFramePr>
        <xdr:cNvPr id="1" name="Chart 5"/>
        <xdr:cNvGraphicFramePr/>
      </xdr:nvGraphicFramePr>
      <xdr:xfrm>
        <a:off x="209550" y="5086350"/>
        <a:ext cx="6391275" cy="2505075"/>
      </xdr:xfrm>
      <a:graphic>
        <a:graphicData uri="http://schemas.openxmlformats.org/drawingml/2006/chart">
          <c:chart xmlns:c="http://schemas.openxmlformats.org/drawingml/2006/chart" r:id="rId1"/>
        </a:graphicData>
      </a:graphic>
    </xdr:graphicFrame>
    <xdr:clientData/>
  </xdr:twoCellAnchor>
  <xdr:twoCellAnchor>
    <xdr:from>
      <xdr:col>2</xdr:col>
      <xdr:colOff>114300</xdr:colOff>
      <xdr:row>42</xdr:row>
      <xdr:rowOff>38100</xdr:rowOff>
    </xdr:from>
    <xdr:to>
      <xdr:col>24</xdr:col>
      <xdr:colOff>123825</xdr:colOff>
      <xdr:row>56</xdr:row>
      <xdr:rowOff>9525</xdr:rowOff>
    </xdr:to>
    <xdr:graphicFrame>
      <xdr:nvGraphicFramePr>
        <xdr:cNvPr id="2" name="Chart 6"/>
        <xdr:cNvGraphicFramePr/>
      </xdr:nvGraphicFramePr>
      <xdr:xfrm>
        <a:off x="228600" y="7886700"/>
        <a:ext cx="6381750" cy="2466975"/>
      </xdr:xfrm>
      <a:graphic>
        <a:graphicData uri="http://schemas.openxmlformats.org/drawingml/2006/chart">
          <c:chart xmlns:c="http://schemas.openxmlformats.org/drawingml/2006/chart" r:id="rId2"/>
        </a:graphicData>
      </a:graphic>
    </xdr:graphicFrame>
    <xdr:clientData/>
  </xdr:twoCellAnchor>
  <xdr:twoCellAnchor>
    <xdr:from>
      <xdr:col>2</xdr:col>
      <xdr:colOff>104775</xdr:colOff>
      <xdr:row>57</xdr:row>
      <xdr:rowOff>76200</xdr:rowOff>
    </xdr:from>
    <xdr:to>
      <xdr:col>24</xdr:col>
      <xdr:colOff>142875</xdr:colOff>
      <xdr:row>72</xdr:row>
      <xdr:rowOff>47625</xdr:rowOff>
    </xdr:to>
    <xdr:graphicFrame>
      <xdr:nvGraphicFramePr>
        <xdr:cNvPr id="3" name="Chart 8"/>
        <xdr:cNvGraphicFramePr/>
      </xdr:nvGraphicFramePr>
      <xdr:xfrm>
        <a:off x="219075" y="10591800"/>
        <a:ext cx="6410325" cy="2543175"/>
      </xdr:xfrm>
      <a:graphic>
        <a:graphicData uri="http://schemas.openxmlformats.org/drawingml/2006/chart">
          <c:chart xmlns:c="http://schemas.openxmlformats.org/drawingml/2006/chart" r:id="rId3"/>
        </a:graphicData>
      </a:graphic>
    </xdr:graphicFrame>
    <xdr:clientData/>
  </xdr:twoCellAnchor>
  <xdr:twoCellAnchor>
    <xdr:from>
      <xdr:col>2</xdr:col>
      <xdr:colOff>104775</xdr:colOff>
      <xdr:row>73</xdr:row>
      <xdr:rowOff>85725</xdr:rowOff>
    </xdr:from>
    <xdr:to>
      <xdr:col>24</xdr:col>
      <xdr:colOff>133350</xdr:colOff>
      <xdr:row>88</xdr:row>
      <xdr:rowOff>57150</xdr:rowOff>
    </xdr:to>
    <xdr:graphicFrame>
      <xdr:nvGraphicFramePr>
        <xdr:cNvPr id="4" name="Chart 9"/>
        <xdr:cNvGraphicFramePr/>
      </xdr:nvGraphicFramePr>
      <xdr:xfrm>
        <a:off x="219075" y="13344525"/>
        <a:ext cx="6400800" cy="2857500"/>
      </xdr:xfrm>
      <a:graphic>
        <a:graphicData uri="http://schemas.openxmlformats.org/drawingml/2006/chart">
          <c:chart xmlns:c="http://schemas.openxmlformats.org/drawingml/2006/chart" r:id="rId4"/>
        </a:graphicData>
      </a:graphic>
    </xdr:graphicFrame>
    <xdr:clientData/>
  </xdr:twoCellAnchor>
  <xdr:twoCellAnchor>
    <xdr:from>
      <xdr:col>2</xdr:col>
      <xdr:colOff>104775</xdr:colOff>
      <xdr:row>89</xdr:row>
      <xdr:rowOff>95250</xdr:rowOff>
    </xdr:from>
    <xdr:to>
      <xdr:col>24</xdr:col>
      <xdr:colOff>142875</xdr:colOff>
      <xdr:row>103</xdr:row>
      <xdr:rowOff>152400</xdr:rowOff>
    </xdr:to>
    <xdr:graphicFrame>
      <xdr:nvGraphicFramePr>
        <xdr:cNvPr id="5" name="Chart 10"/>
        <xdr:cNvGraphicFramePr/>
      </xdr:nvGraphicFramePr>
      <xdr:xfrm>
        <a:off x="219075" y="16468725"/>
        <a:ext cx="6410325" cy="25146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41</xdr:row>
      <xdr:rowOff>38100</xdr:rowOff>
    </xdr:from>
    <xdr:to>
      <xdr:col>12</xdr:col>
      <xdr:colOff>504825</xdr:colOff>
      <xdr:row>59</xdr:row>
      <xdr:rowOff>152400</xdr:rowOff>
    </xdr:to>
    <xdr:graphicFrame>
      <xdr:nvGraphicFramePr>
        <xdr:cNvPr id="1" name="Chart 66"/>
        <xdr:cNvGraphicFramePr/>
      </xdr:nvGraphicFramePr>
      <xdr:xfrm>
        <a:off x="152400" y="7677150"/>
        <a:ext cx="6715125" cy="32004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44</xdr:row>
      <xdr:rowOff>9525</xdr:rowOff>
    </xdr:from>
    <xdr:to>
      <xdr:col>2</xdr:col>
      <xdr:colOff>352425</xdr:colOff>
      <xdr:row>52</xdr:row>
      <xdr:rowOff>95250</xdr:rowOff>
    </xdr:to>
    <xdr:sp>
      <xdr:nvSpPr>
        <xdr:cNvPr id="2" name="Rectangle 67"/>
        <xdr:cNvSpPr>
          <a:spLocks/>
        </xdr:cNvSpPr>
      </xdr:nvSpPr>
      <xdr:spPr>
        <a:xfrm>
          <a:off x="190500" y="8162925"/>
          <a:ext cx="276225" cy="1457325"/>
        </a:xfrm>
        <a:prstGeom prst="rect">
          <a:avLst/>
        </a:prstGeom>
        <a:solidFill>
          <a:srgbClr val="FFFFCC"/>
        </a:solidFill>
        <a:ln w="9525" cmpd="sng">
          <a:solidFill>
            <a:srgbClr val="FFFFFF"/>
          </a:solidFill>
          <a:headEnd type="none"/>
          <a:tailEnd type="none"/>
        </a:ln>
      </xdr:spPr>
      <xdr:txBody>
        <a:bodyPr vertOverflow="clip" wrap="square" lIns="36576" tIns="32004" rIns="36576" bIns="32004" anchor="ctr" vert="vert270"/>
        <a:p>
          <a:pPr algn="ctr">
            <a:defRPr/>
          </a:pPr>
          <a:r>
            <a:rPr lang="en-US" cap="none" sz="1400" b="1" i="0" u="none" baseline="0">
              <a:solidFill>
                <a:srgbClr val="800000"/>
              </a:solidFill>
              <a:latin typeface="Times New Roman"/>
              <a:ea typeface="Times New Roman"/>
              <a:cs typeface="Times New Roman"/>
            </a:rPr>
            <a:t>млн. руб.</a:t>
          </a:r>
        </a:p>
      </xdr:txBody>
    </xdr:sp>
    <xdr:clientData/>
  </xdr:twoCellAnchor>
  <xdr:twoCellAnchor>
    <xdr:from>
      <xdr:col>2</xdr:col>
      <xdr:colOff>95250</xdr:colOff>
      <xdr:row>62</xdr:row>
      <xdr:rowOff>85725</xdr:rowOff>
    </xdr:from>
    <xdr:to>
      <xdr:col>13</xdr:col>
      <xdr:colOff>0</xdr:colOff>
      <xdr:row>88</xdr:row>
      <xdr:rowOff>123825</xdr:rowOff>
    </xdr:to>
    <xdr:graphicFrame>
      <xdr:nvGraphicFramePr>
        <xdr:cNvPr id="3" name="Chart 70"/>
        <xdr:cNvGraphicFramePr/>
      </xdr:nvGraphicFramePr>
      <xdr:xfrm>
        <a:off x="209550" y="11325225"/>
        <a:ext cx="6762750" cy="449580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90</xdr:row>
      <xdr:rowOff>142875</xdr:rowOff>
    </xdr:from>
    <xdr:to>
      <xdr:col>13</xdr:col>
      <xdr:colOff>0</xdr:colOff>
      <xdr:row>114</xdr:row>
      <xdr:rowOff>38100</xdr:rowOff>
    </xdr:to>
    <xdr:graphicFrame>
      <xdr:nvGraphicFramePr>
        <xdr:cNvPr id="4" name="Chart 71"/>
        <xdr:cNvGraphicFramePr/>
      </xdr:nvGraphicFramePr>
      <xdr:xfrm>
        <a:off x="200025" y="16182975"/>
        <a:ext cx="6772275" cy="4010025"/>
      </xdr:xfrm>
      <a:graphic>
        <a:graphicData uri="http://schemas.openxmlformats.org/drawingml/2006/chart">
          <c:chart xmlns:c="http://schemas.openxmlformats.org/drawingml/2006/chart" r:id="rId3"/>
        </a:graphicData>
      </a:graphic>
    </xdr:graphicFrame>
    <xdr:clientData/>
  </xdr:twoCellAnchor>
  <xdr:twoCellAnchor>
    <xdr:from>
      <xdr:col>2</xdr:col>
      <xdr:colOff>85725</xdr:colOff>
      <xdr:row>117</xdr:row>
      <xdr:rowOff>142875</xdr:rowOff>
    </xdr:from>
    <xdr:to>
      <xdr:col>13</xdr:col>
      <xdr:colOff>0</xdr:colOff>
      <xdr:row>144</xdr:row>
      <xdr:rowOff>19050</xdr:rowOff>
    </xdr:to>
    <xdr:graphicFrame>
      <xdr:nvGraphicFramePr>
        <xdr:cNvPr id="5" name="Chart 72"/>
        <xdr:cNvGraphicFramePr/>
      </xdr:nvGraphicFramePr>
      <xdr:xfrm>
        <a:off x="200025" y="20812125"/>
        <a:ext cx="6772275" cy="4505325"/>
      </xdr:xfrm>
      <a:graphic>
        <a:graphicData uri="http://schemas.openxmlformats.org/drawingml/2006/chart">
          <c:chart xmlns:c="http://schemas.openxmlformats.org/drawingml/2006/chart" r:id="rId4"/>
        </a:graphicData>
      </a:graphic>
    </xdr:graphicFrame>
    <xdr:clientData/>
  </xdr:twoCellAnchor>
  <xdr:twoCellAnchor>
    <xdr:from>
      <xdr:col>2</xdr:col>
      <xdr:colOff>76200</xdr:colOff>
      <xdr:row>146</xdr:row>
      <xdr:rowOff>161925</xdr:rowOff>
    </xdr:from>
    <xdr:to>
      <xdr:col>13</xdr:col>
      <xdr:colOff>0</xdr:colOff>
      <xdr:row>170</xdr:row>
      <xdr:rowOff>142875</xdr:rowOff>
    </xdr:to>
    <xdr:graphicFrame>
      <xdr:nvGraphicFramePr>
        <xdr:cNvPr id="6" name="Chart 73"/>
        <xdr:cNvGraphicFramePr/>
      </xdr:nvGraphicFramePr>
      <xdr:xfrm>
        <a:off x="190500" y="25803225"/>
        <a:ext cx="6781800" cy="409575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0.1815</cdr:y>
    </cdr:from>
    <cdr:to>
      <cdr:x>0.0315</cdr:x>
      <cdr:y>0.62875</cdr:y>
    </cdr:to>
    <cdr:sp>
      <cdr:nvSpPr>
        <cdr:cNvPr id="1" name="Rectangle 1"/>
        <cdr:cNvSpPr>
          <a:spLocks/>
        </cdr:cNvSpPr>
      </cdr:nvSpPr>
      <cdr:spPr>
        <a:xfrm>
          <a:off x="0" y="419100"/>
          <a:ext cx="209550" cy="1047750"/>
        </a:xfrm>
        <a:prstGeom prst="rect">
          <a:avLst/>
        </a:prstGeom>
        <a:solidFill>
          <a:srgbClr val="FFFFCC"/>
        </a:solidFill>
        <a:ln w="9525" cmpd="sng">
          <a:solidFill>
            <a:srgbClr val="FFFFFF"/>
          </a:solidFill>
          <a:headEnd type="none"/>
          <a:tailEnd type="none"/>
        </a:ln>
      </cdr:spPr>
      <cdr:txBody>
        <a:bodyPr vertOverflow="clip" wrap="square" lIns="27432" tIns="27432" rIns="27432" bIns="27432" anchor="ctr" vert="vert270"/>
        <a:p>
          <a:pPr algn="ctr">
            <a:defRPr/>
          </a:pPr>
          <a:r>
            <a:rPr lang="en-US" cap="none" sz="1200" b="1" i="0" u="none" baseline="0">
              <a:solidFill>
                <a:srgbClr val="800000"/>
              </a:solidFill>
              <a:latin typeface="Times New Roman"/>
              <a:ea typeface="Times New Roman"/>
              <a:cs typeface="Times New Roman"/>
            </a:rPr>
            <a:t>млн. руб.</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44</xdr:row>
      <xdr:rowOff>0</xdr:rowOff>
    </xdr:from>
    <xdr:to>
      <xdr:col>12</xdr:col>
      <xdr:colOff>457200</xdr:colOff>
      <xdr:row>57</xdr:row>
      <xdr:rowOff>123825</xdr:rowOff>
    </xdr:to>
    <xdr:graphicFrame>
      <xdr:nvGraphicFramePr>
        <xdr:cNvPr id="1" name="Chart 3"/>
        <xdr:cNvGraphicFramePr/>
      </xdr:nvGraphicFramePr>
      <xdr:xfrm>
        <a:off x="152400" y="8943975"/>
        <a:ext cx="6667500" cy="2352675"/>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58</xdr:row>
      <xdr:rowOff>76200</xdr:rowOff>
    </xdr:from>
    <xdr:to>
      <xdr:col>12</xdr:col>
      <xdr:colOff>504825</xdr:colOff>
      <xdr:row>78</xdr:row>
      <xdr:rowOff>95250</xdr:rowOff>
    </xdr:to>
    <xdr:graphicFrame>
      <xdr:nvGraphicFramePr>
        <xdr:cNvPr id="2" name="Chart 4"/>
        <xdr:cNvGraphicFramePr/>
      </xdr:nvGraphicFramePr>
      <xdr:xfrm>
        <a:off x="190500" y="11420475"/>
        <a:ext cx="6677025" cy="344805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79</xdr:row>
      <xdr:rowOff>66675</xdr:rowOff>
    </xdr:from>
    <xdr:to>
      <xdr:col>12</xdr:col>
      <xdr:colOff>504825</xdr:colOff>
      <xdr:row>99</xdr:row>
      <xdr:rowOff>19050</xdr:rowOff>
    </xdr:to>
    <xdr:graphicFrame>
      <xdr:nvGraphicFramePr>
        <xdr:cNvPr id="3" name="Chart 5"/>
        <xdr:cNvGraphicFramePr/>
      </xdr:nvGraphicFramePr>
      <xdr:xfrm>
        <a:off x="200025" y="15011400"/>
        <a:ext cx="6667500" cy="3381375"/>
      </xdr:xfrm>
      <a:graphic>
        <a:graphicData uri="http://schemas.openxmlformats.org/drawingml/2006/chart">
          <c:chart xmlns:c="http://schemas.openxmlformats.org/drawingml/2006/chart" r:id="rId3"/>
        </a:graphicData>
      </a:graphic>
    </xdr:graphicFrame>
    <xdr:clientData/>
  </xdr:twoCellAnchor>
  <xdr:twoCellAnchor>
    <xdr:from>
      <xdr:col>2</xdr:col>
      <xdr:colOff>95250</xdr:colOff>
      <xdr:row>100</xdr:row>
      <xdr:rowOff>57150</xdr:rowOff>
    </xdr:from>
    <xdr:to>
      <xdr:col>12</xdr:col>
      <xdr:colOff>533400</xdr:colOff>
      <xdr:row>120</xdr:row>
      <xdr:rowOff>85725</xdr:rowOff>
    </xdr:to>
    <xdr:graphicFrame>
      <xdr:nvGraphicFramePr>
        <xdr:cNvPr id="4" name="Chart 6"/>
        <xdr:cNvGraphicFramePr/>
      </xdr:nvGraphicFramePr>
      <xdr:xfrm>
        <a:off x="209550" y="18602325"/>
        <a:ext cx="6686550" cy="3457575"/>
      </xdr:xfrm>
      <a:graphic>
        <a:graphicData uri="http://schemas.openxmlformats.org/drawingml/2006/chart">
          <c:chart xmlns:c="http://schemas.openxmlformats.org/drawingml/2006/chart" r:id="rId4"/>
        </a:graphicData>
      </a:graphic>
    </xdr:graphicFrame>
    <xdr:clientData/>
  </xdr:twoCellAnchor>
  <xdr:twoCellAnchor>
    <xdr:from>
      <xdr:col>2</xdr:col>
      <xdr:colOff>95250</xdr:colOff>
      <xdr:row>122</xdr:row>
      <xdr:rowOff>161925</xdr:rowOff>
    </xdr:from>
    <xdr:to>
      <xdr:col>12</xdr:col>
      <xdr:colOff>533400</xdr:colOff>
      <xdr:row>143</xdr:row>
      <xdr:rowOff>19050</xdr:rowOff>
    </xdr:to>
    <xdr:graphicFrame>
      <xdr:nvGraphicFramePr>
        <xdr:cNvPr id="5" name="Chart 7"/>
        <xdr:cNvGraphicFramePr/>
      </xdr:nvGraphicFramePr>
      <xdr:xfrm>
        <a:off x="209550" y="22479000"/>
        <a:ext cx="6686550" cy="3457575"/>
      </xdr:xfrm>
      <a:graphic>
        <a:graphicData uri="http://schemas.openxmlformats.org/drawingml/2006/chart">
          <c:chart xmlns:c="http://schemas.openxmlformats.org/drawingml/2006/chart" r:id="rId5"/>
        </a:graphicData>
      </a:graphic>
    </xdr:graphicFrame>
    <xdr:clientData/>
  </xdr:twoCellAnchor>
  <xdr:twoCellAnchor>
    <xdr:from>
      <xdr:col>2</xdr:col>
      <xdr:colOff>95250</xdr:colOff>
      <xdr:row>144</xdr:row>
      <xdr:rowOff>66675</xdr:rowOff>
    </xdr:from>
    <xdr:to>
      <xdr:col>12</xdr:col>
      <xdr:colOff>523875</xdr:colOff>
      <xdr:row>164</xdr:row>
      <xdr:rowOff>28575</xdr:rowOff>
    </xdr:to>
    <xdr:graphicFrame>
      <xdr:nvGraphicFramePr>
        <xdr:cNvPr id="6" name="Chart 8"/>
        <xdr:cNvGraphicFramePr/>
      </xdr:nvGraphicFramePr>
      <xdr:xfrm>
        <a:off x="209550" y="26155650"/>
        <a:ext cx="6677025" cy="3390900"/>
      </xdr:xfrm>
      <a:graphic>
        <a:graphicData uri="http://schemas.openxmlformats.org/drawingml/2006/chart">
          <c:chart xmlns:c="http://schemas.openxmlformats.org/drawingml/2006/chart" r:id="rId6"/>
        </a:graphicData>
      </a:graphic>
    </xdr:graphicFrame>
    <xdr:clientData/>
  </xdr:twoCellAnchor>
  <xdr:twoCellAnchor>
    <xdr:from>
      <xdr:col>2</xdr:col>
      <xdr:colOff>85725</xdr:colOff>
      <xdr:row>165</xdr:row>
      <xdr:rowOff>76200</xdr:rowOff>
    </xdr:from>
    <xdr:to>
      <xdr:col>12</xdr:col>
      <xdr:colOff>533400</xdr:colOff>
      <xdr:row>185</xdr:row>
      <xdr:rowOff>114300</xdr:rowOff>
    </xdr:to>
    <xdr:graphicFrame>
      <xdr:nvGraphicFramePr>
        <xdr:cNvPr id="7" name="Chart 9"/>
        <xdr:cNvGraphicFramePr/>
      </xdr:nvGraphicFramePr>
      <xdr:xfrm>
        <a:off x="200025" y="29765625"/>
        <a:ext cx="6696075" cy="34671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2">
    <tabColor indexed="41"/>
  </sheetPr>
  <dimension ref="A1:L40"/>
  <sheetViews>
    <sheetView zoomScalePageLayoutView="0" workbookViewId="0" topLeftCell="A7">
      <selection activeCell="A1" sqref="A1"/>
    </sheetView>
  </sheetViews>
  <sheetFormatPr defaultColWidth="9.140625" defaultRowHeight="15"/>
  <cols>
    <col min="1" max="2" width="0.85546875" style="39" customWidth="1"/>
    <col min="3" max="3" width="1.7109375" style="39" customWidth="1"/>
    <col min="4" max="7" width="12.140625" style="39" customWidth="1"/>
    <col min="8" max="8" width="13.28125" style="39" customWidth="1"/>
    <col min="9" max="10" width="11.140625" style="39" customWidth="1"/>
    <col min="11" max="11" width="12.140625" style="39" customWidth="1"/>
    <col min="12" max="12" width="0.85546875" style="39" customWidth="1"/>
    <col min="13" max="16384" width="9.140625" style="39" customWidth="1"/>
  </cols>
  <sheetData>
    <row r="1" spans="1:12" ht="9" customHeight="1">
      <c r="A1" s="273"/>
      <c r="B1" s="269"/>
      <c r="C1" s="269"/>
      <c r="D1" s="269"/>
      <c r="E1" s="269"/>
      <c r="F1" s="269"/>
      <c r="G1" s="269"/>
      <c r="H1" s="269"/>
      <c r="I1" s="269"/>
      <c r="J1" s="269"/>
      <c r="K1" s="269"/>
      <c r="L1" s="269"/>
    </row>
    <row r="2" spans="1:12" ht="18" customHeight="1">
      <c r="A2" s="273"/>
      <c r="B2" s="270"/>
      <c r="C2" s="321" t="s">
        <v>485</v>
      </c>
      <c r="D2" s="321"/>
      <c r="E2" s="321"/>
      <c r="F2" s="321"/>
      <c r="G2" s="321"/>
      <c r="H2" s="321"/>
      <c r="I2" s="321"/>
      <c r="J2" s="321"/>
      <c r="K2" s="321"/>
      <c r="L2" s="270"/>
    </row>
    <row r="3" spans="1:12" ht="15">
      <c r="A3" s="273"/>
      <c r="B3" s="271"/>
      <c r="C3" s="327" t="s">
        <v>502</v>
      </c>
      <c r="D3" s="327"/>
      <c r="E3" s="327"/>
      <c r="F3" s="327"/>
      <c r="G3" s="327"/>
      <c r="H3" s="327"/>
      <c r="I3" s="327"/>
      <c r="J3" s="327"/>
      <c r="K3" s="327"/>
      <c r="L3" s="271"/>
    </row>
    <row r="4" spans="1:12" ht="13.5">
      <c r="A4" s="273"/>
      <c r="B4" s="271"/>
      <c r="C4" s="268"/>
      <c r="D4" s="274"/>
      <c r="E4" s="268"/>
      <c r="F4" s="268"/>
      <c r="G4" s="268"/>
      <c r="H4" s="268"/>
      <c r="I4" s="268"/>
      <c r="J4" s="268"/>
      <c r="K4" s="268"/>
      <c r="L4" s="271"/>
    </row>
    <row r="5" spans="1:12" ht="13.5">
      <c r="A5" s="273"/>
      <c r="B5" s="268"/>
      <c r="C5" s="268"/>
      <c r="D5" s="322" t="s">
        <v>503</v>
      </c>
      <c r="E5" s="319"/>
      <c r="F5" s="319"/>
      <c r="G5" s="319"/>
      <c r="H5" s="319"/>
      <c r="I5" s="319"/>
      <c r="J5" s="319"/>
      <c r="K5" s="319"/>
      <c r="L5" s="268"/>
    </row>
    <row r="6" spans="1:12" ht="13.5">
      <c r="A6" s="273"/>
      <c r="B6" s="268"/>
      <c r="C6" s="268"/>
      <c r="D6" s="322" t="s">
        <v>499</v>
      </c>
      <c r="E6" s="319"/>
      <c r="F6" s="319"/>
      <c r="G6" s="319"/>
      <c r="H6" s="319"/>
      <c r="I6" s="319"/>
      <c r="J6" s="319"/>
      <c r="K6" s="319"/>
      <c r="L6" s="268"/>
    </row>
    <row r="7" spans="1:12" ht="90.75" customHeight="1">
      <c r="A7" s="273"/>
      <c r="B7" s="268"/>
      <c r="C7" s="272"/>
      <c r="D7" s="323" t="s">
        <v>695</v>
      </c>
      <c r="E7" s="324"/>
      <c r="F7" s="324"/>
      <c r="G7" s="324"/>
      <c r="H7" s="324"/>
      <c r="I7" s="324"/>
      <c r="J7" s="324"/>
      <c r="K7" s="324"/>
      <c r="L7" s="268"/>
    </row>
    <row r="8" spans="1:12" ht="45" customHeight="1">
      <c r="A8" s="273"/>
      <c r="B8" s="268"/>
      <c r="C8" s="268"/>
      <c r="D8" s="328" t="s">
        <v>500</v>
      </c>
      <c r="E8" s="319"/>
      <c r="F8" s="319"/>
      <c r="G8" s="319"/>
      <c r="H8" s="319"/>
      <c r="I8" s="319"/>
      <c r="J8" s="319"/>
      <c r="K8" s="319"/>
      <c r="L8" s="268"/>
    </row>
    <row r="9" spans="1:12" ht="45" customHeight="1">
      <c r="A9" s="273"/>
      <c r="B9" s="271"/>
      <c r="C9" s="268"/>
      <c r="D9" s="328" t="s">
        <v>501</v>
      </c>
      <c r="E9" s="319"/>
      <c r="F9" s="319"/>
      <c r="G9" s="319"/>
      <c r="H9" s="319"/>
      <c r="I9" s="319"/>
      <c r="J9" s="319"/>
      <c r="K9" s="319"/>
      <c r="L9" s="271"/>
    </row>
    <row r="10" spans="1:12" ht="13.5">
      <c r="A10" s="273"/>
      <c r="B10" s="271"/>
      <c r="C10" s="268"/>
      <c r="D10" s="319" t="s">
        <v>495</v>
      </c>
      <c r="E10" s="319"/>
      <c r="F10" s="319"/>
      <c r="G10" s="319"/>
      <c r="H10" s="319"/>
      <c r="I10" s="319"/>
      <c r="J10" s="319"/>
      <c r="K10" s="319"/>
      <c r="L10" s="271"/>
    </row>
    <row r="11" spans="1:12" ht="13.5">
      <c r="A11" s="273"/>
      <c r="B11" s="271"/>
      <c r="C11" s="268"/>
      <c r="D11" s="320" t="s">
        <v>496</v>
      </c>
      <c r="E11" s="320"/>
      <c r="F11" s="320"/>
      <c r="G11" s="320"/>
      <c r="H11" s="320"/>
      <c r="I11" s="320"/>
      <c r="J11" s="320"/>
      <c r="K11" s="320"/>
      <c r="L11" s="271"/>
    </row>
    <row r="12" spans="1:12" ht="13.5">
      <c r="A12" s="273"/>
      <c r="B12" s="271"/>
      <c r="C12" s="268"/>
      <c r="D12" s="320" t="s">
        <v>497</v>
      </c>
      <c r="E12" s="320"/>
      <c r="F12" s="320"/>
      <c r="G12" s="320"/>
      <c r="H12" s="320"/>
      <c r="I12" s="320"/>
      <c r="J12" s="320"/>
      <c r="K12" s="320"/>
      <c r="L12" s="271"/>
    </row>
    <row r="13" spans="1:12" ht="13.5">
      <c r="A13" s="273"/>
      <c r="B13" s="271"/>
      <c r="C13" s="268"/>
      <c r="D13" s="320" t="s">
        <v>498</v>
      </c>
      <c r="E13" s="320"/>
      <c r="F13" s="320"/>
      <c r="G13" s="320"/>
      <c r="H13" s="320"/>
      <c r="I13" s="320"/>
      <c r="J13" s="320"/>
      <c r="K13" s="320"/>
      <c r="L13" s="271"/>
    </row>
    <row r="14" spans="1:12" ht="13.5">
      <c r="A14" s="273"/>
      <c r="B14" s="271"/>
      <c r="C14" s="268"/>
      <c r="D14" s="325" t="s">
        <v>504</v>
      </c>
      <c r="E14" s="325"/>
      <c r="F14" s="325"/>
      <c r="G14" s="325"/>
      <c r="H14" s="325"/>
      <c r="I14" s="325"/>
      <c r="J14" s="325"/>
      <c r="K14" s="325"/>
      <c r="L14" s="271"/>
    </row>
    <row r="15" spans="1:12" ht="15">
      <c r="A15" s="273"/>
      <c r="B15" s="271"/>
      <c r="C15" s="325" t="s">
        <v>506</v>
      </c>
      <c r="D15" s="325"/>
      <c r="E15" s="325"/>
      <c r="F15" s="325"/>
      <c r="G15" s="325"/>
      <c r="H15" s="325"/>
      <c r="I15" s="325"/>
      <c r="J15" s="325"/>
      <c r="K15" s="325"/>
      <c r="L15" s="271"/>
    </row>
    <row r="16" spans="1:12" ht="15">
      <c r="A16" s="273"/>
      <c r="B16" s="271"/>
      <c r="C16" s="326" t="s">
        <v>505</v>
      </c>
      <c r="D16" s="326"/>
      <c r="E16" s="326"/>
      <c r="F16" s="326"/>
      <c r="G16" s="326"/>
      <c r="H16" s="326"/>
      <c r="I16" s="326"/>
      <c r="J16" s="326"/>
      <c r="K16" s="326"/>
      <c r="L16" s="271"/>
    </row>
    <row r="17" spans="1:12" ht="15">
      <c r="A17" s="273"/>
      <c r="B17" s="271"/>
      <c r="C17" s="268"/>
      <c r="D17" s="318"/>
      <c r="E17" s="318"/>
      <c r="F17" s="318"/>
      <c r="G17" s="318"/>
      <c r="H17" s="318"/>
      <c r="I17" s="318"/>
      <c r="J17" s="318"/>
      <c r="K17" s="318"/>
      <c r="L17" s="271"/>
    </row>
    <row r="18" spans="1:12" ht="45" customHeight="1">
      <c r="A18" s="273"/>
      <c r="B18" s="271"/>
      <c r="C18" s="316"/>
      <c r="D18" s="317"/>
      <c r="E18" s="317"/>
      <c r="F18" s="317"/>
      <c r="G18" s="317"/>
      <c r="H18" s="317"/>
      <c r="I18" s="317"/>
      <c r="J18" s="317"/>
      <c r="K18" s="317"/>
      <c r="L18" s="271"/>
    </row>
    <row r="19" spans="1:12" ht="13.5">
      <c r="A19" s="273"/>
      <c r="B19" s="271"/>
      <c r="C19" s="268"/>
      <c r="D19" s="318"/>
      <c r="E19" s="318"/>
      <c r="F19" s="318"/>
      <c r="G19" s="318"/>
      <c r="H19" s="318"/>
      <c r="I19" s="318"/>
      <c r="J19" s="318"/>
      <c r="K19" s="318"/>
      <c r="L19" s="271"/>
    </row>
    <row r="20" spans="1:12" ht="30" customHeight="1">
      <c r="A20" s="273"/>
      <c r="B20" s="271"/>
      <c r="C20" s="317"/>
      <c r="D20" s="317"/>
      <c r="E20" s="317"/>
      <c r="F20" s="317"/>
      <c r="G20" s="317"/>
      <c r="H20" s="317"/>
      <c r="I20" s="317"/>
      <c r="J20" s="317"/>
      <c r="K20" s="317"/>
      <c r="L20" s="271"/>
    </row>
    <row r="21" spans="1:12" ht="13.5">
      <c r="A21" s="273"/>
      <c r="B21" s="271"/>
      <c r="C21" s="268"/>
      <c r="D21" s="318"/>
      <c r="E21" s="318"/>
      <c r="F21" s="318"/>
      <c r="G21" s="318"/>
      <c r="H21" s="318"/>
      <c r="I21" s="318"/>
      <c r="J21" s="318"/>
      <c r="K21" s="318"/>
      <c r="L21" s="271"/>
    </row>
    <row r="22" spans="1:12" ht="45" customHeight="1">
      <c r="A22" s="273"/>
      <c r="B22" s="271"/>
      <c r="C22" s="316"/>
      <c r="D22" s="317"/>
      <c r="E22" s="317"/>
      <c r="F22" s="317"/>
      <c r="G22" s="317"/>
      <c r="H22" s="317"/>
      <c r="I22" s="317"/>
      <c r="J22" s="317"/>
      <c r="K22" s="317"/>
      <c r="L22" s="271"/>
    </row>
    <row r="23" spans="1:12" ht="13.5">
      <c r="A23" s="273"/>
      <c r="B23" s="271"/>
      <c r="C23" s="268"/>
      <c r="D23" s="318"/>
      <c r="E23" s="318"/>
      <c r="F23" s="318"/>
      <c r="G23" s="318"/>
      <c r="H23" s="318"/>
      <c r="I23" s="318"/>
      <c r="J23" s="318"/>
      <c r="K23" s="318"/>
      <c r="L23" s="271"/>
    </row>
    <row r="24" spans="1:12" ht="13.5">
      <c r="A24" s="273"/>
      <c r="B24" s="271"/>
      <c r="C24" s="316"/>
      <c r="D24" s="317"/>
      <c r="E24" s="317"/>
      <c r="F24" s="317"/>
      <c r="G24" s="317"/>
      <c r="H24" s="317"/>
      <c r="I24" s="317"/>
      <c r="J24" s="317"/>
      <c r="K24" s="317"/>
      <c r="L24" s="271"/>
    </row>
    <row r="25" spans="1:12" ht="13.5">
      <c r="A25" s="273"/>
      <c r="B25" s="271"/>
      <c r="C25" s="275"/>
      <c r="D25" s="276"/>
      <c r="E25" s="276"/>
      <c r="F25" s="276"/>
      <c r="G25" s="276"/>
      <c r="H25" s="276"/>
      <c r="I25" s="276"/>
      <c r="J25" s="276"/>
      <c r="K25" s="276"/>
      <c r="L25" s="271"/>
    </row>
    <row r="26" spans="1:12" ht="13.5">
      <c r="A26" s="273"/>
      <c r="B26" s="271"/>
      <c r="C26" s="275"/>
      <c r="D26" s="276"/>
      <c r="E26" s="276"/>
      <c r="F26" s="276"/>
      <c r="G26" s="276"/>
      <c r="H26" s="276"/>
      <c r="I26" s="276"/>
      <c r="J26" s="276"/>
      <c r="K26" s="276"/>
      <c r="L26" s="271"/>
    </row>
    <row r="27" spans="1:12" ht="13.5">
      <c r="A27" s="273"/>
      <c r="B27" s="271"/>
      <c r="C27" s="275"/>
      <c r="D27" s="276"/>
      <c r="E27" s="276"/>
      <c r="F27" s="276"/>
      <c r="G27" s="276"/>
      <c r="H27" s="276"/>
      <c r="I27" s="276"/>
      <c r="J27" s="276"/>
      <c r="K27" s="276"/>
      <c r="L27" s="271"/>
    </row>
    <row r="28" spans="1:12" ht="13.5">
      <c r="A28" s="273"/>
      <c r="B28" s="271"/>
      <c r="C28" s="275"/>
      <c r="D28" s="276"/>
      <c r="E28" s="276"/>
      <c r="F28" s="276"/>
      <c r="G28" s="276"/>
      <c r="H28" s="276"/>
      <c r="I28" s="276"/>
      <c r="J28" s="276"/>
      <c r="K28" s="276"/>
      <c r="L28" s="271"/>
    </row>
    <row r="29" spans="1:12" ht="13.5">
      <c r="A29" s="273"/>
      <c r="B29" s="271"/>
      <c r="C29" s="275"/>
      <c r="D29" s="276"/>
      <c r="E29" s="276"/>
      <c r="F29" s="276"/>
      <c r="G29" s="276"/>
      <c r="H29" s="276"/>
      <c r="I29" s="276"/>
      <c r="J29" s="276"/>
      <c r="K29" s="276"/>
      <c r="L29" s="271"/>
    </row>
    <row r="30" spans="1:12" ht="13.5">
      <c r="A30" s="273"/>
      <c r="B30" s="271"/>
      <c r="C30" s="275"/>
      <c r="D30" s="276"/>
      <c r="E30" s="276"/>
      <c r="F30" s="276"/>
      <c r="G30" s="276"/>
      <c r="H30" s="276"/>
      <c r="I30" s="276"/>
      <c r="J30" s="276"/>
      <c r="K30" s="276"/>
      <c r="L30" s="271"/>
    </row>
    <row r="31" spans="1:12" ht="13.5">
      <c r="A31" s="273"/>
      <c r="B31" s="271"/>
      <c r="C31" s="275"/>
      <c r="D31" s="276"/>
      <c r="E31" s="276"/>
      <c r="F31" s="276"/>
      <c r="G31" s="276"/>
      <c r="H31" s="276"/>
      <c r="I31" s="276"/>
      <c r="J31" s="276"/>
      <c r="K31" s="276"/>
      <c r="L31" s="271"/>
    </row>
    <row r="32" spans="1:12" ht="13.5">
      <c r="A32" s="273"/>
      <c r="B32" s="271"/>
      <c r="C32" s="275"/>
      <c r="D32" s="276"/>
      <c r="E32" s="276"/>
      <c r="F32" s="276"/>
      <c r="G32" s="276"/>
      <c r="H32" s="276"/>
      <c r="I32" s="276"/>
      <c r="J32" s="276"/>
      <c r="K32" s="276"/>
      <c r="L32" s="271"/>
    </row>
    <row r="33" spans="1:12" ht="13.5">
      <c r="A33" s="273"/>
      <c r="B33" s="271"/>
      <c r="C33" s="275"/>
      <c r="D33" s="276"/>
      <c r="E33" s="276"/>
      <c r="F33" s="276"/>
      <c r="G33" s="276"/>
      <c r="H33" s="276"/>
      <c r="I33" s="276"/>
      <c r="J33" s="276"/>
      <c r="K33" s="276"/>
      <c r="L33" s="271"/>
    </row>
    <row r="34" spans="1:12" ht="13.5">
      <c r="A34" s="273"/>
      <c r="B34" s="271"/>
      <c r="C34" s="275"/>
      <c r="D34" s="276"/>
      <c r="E34" s="276"/>
      <c r="F34" s="276"/>
      <c r="G34" s="276"/>
      <c r="H34" s="276"/>
      <c r="I34" s="276"/>
      <c r="J34" s="276"/>
      <c r="K34" s="276"/>
      <c r="L34" s="271"/>
    </row>
    <row r="35" spans="1:12" ht="6" customHeight="1">
      <c r="A35" s="273"/>
      <c r="B35" s="271"/>
      <c r="C35" s="268"/>
      <c r="D35" s="268"/>
      <c r="E35" s="268"/>
      <c r="F35" s="268"/>
      <c r="G35" s="268"/>
      <c r="H35" s="268"/>
      <c r="I35" s="268"/>
      <c r="J35" s="268"/>
      <c r="K35" s="268"/>
      <c r="L35" s="271"/>
    </row>
    <row r="36" spans="1:12" ht="13.5">
      <c r="A36" s="273"/>
      <c r="B36" s="269"/>
      <c r="C36" s="273"/>
      <c r="D36" s="273"/>
      <c r="E36" s="273"/>
      <c r="F36" s="273"/>
      <c r="G36" s="273"/>
      <c r="H36" s="273"/>
      <c r="I36" s="273"/>
      <c r="J36" s="273"/>
      <c r="K36" s="273"/>
      <c r="L36" s="269"/>
    </row>
    <row r="37" spans="1:12" ht="13.5">
      <c r="A37" s="273"/>
      <c r="B37" s="269"/>
      <c r="C37" s="273"/>
      <c r="D37" s="273"/>
      <c r="E37" s="273"/>
      <c r="F37" s="273"/>
      <c r="G37" s="273"/>
      <c r="H37" s="273"/>
      <c r="I37" s="273"/>
      <c r="J37" s="273"/>
      <c r="K37" s="273"/>
      <c r="L37" s="269"/>
    </row>
    <row r="38" spans="1:12" ht="13.5">
      <c r="A38" s="273"/>
      <c r="B38" s="269"/>
      <c r="C38" s="273"/>
      <c r="D38" s="273"/>
      <c r="E38" s="273"/>
      <c r="F38" s="273"/>
      <c r="G38" s="273"/>
      <c r="H38" s="273"/>
      <c r="I38" s="273"/>
      <c r="J38" s="273"/>
      <c r="K38" s="273"/>
      <c r="L38" s="269"/>
    </row>
    <row r="39" spans="1:12" ht="13.5">
      <c r="A39" s="273"/>
      <c r="B39" s="269"/>
      <c r="C39" s="273"/>
      <c r="D39" s="273"/>
      <c r="E39" s="273"/>
      <c r="F39" s="273"/>
      <c r="G39" s="273"/>
      <c r="H39" s="273"/>
      <c r="I39" s="273"/>
      <c r="J39" s="273"/>
      <c r="K39" s="273"/>
      <c r="L39" s="269"/>
    </row>
    <row r="40" spans="1:12" ht="13.5">
      <c r="A40" s="273"/>
      <c r="B40" s="269"/>
      <c r="C40" s="269"/>
      <c r="D40" s="269"/>
      <c r="E40" s="269"/>
      <c r="F40" s="269"/>
      <c r="G40" s="269"/>
      <c r="H40" s="269"/>
      <c r="I40" s="269"/>
      <c r="J40" s="269"/>
      <c r="K40" s="269"/>
      <c r="L40" s="269"/>
    </row>
  </sheetData>
  <sheetProtection/>
  <mergeCells count="22">
    <mergeCell ref="D6:K6"/>
    <mergeCell ref="C20:K20"/>
    <mergeCell ref="D12:K12"/>
    <mergeCell ref="C18:K18"/>
    <mergeCell ref="D8:K8"/>
    <mergeCell ref="D19:K19"/>
    <mergeCell ref="C2:K2"/>
    <mergeCell ref="D5:K5"/>
    <mergeCell ref="D7:K7"/>
    <mergeCell ref="D17:K17"/>
    <mergeCell ref="D14:K14"/>
    <mergeCell ref="C15:K15"/>
    <mergeCell ref="C16:K16"/>
    <mergeCell ref="D13:K13"/>
    <mergeCell ref="C3:K3"/>
    <mergeCell ref="D9:K9"/>
    <mergeCell ref="C24:K24"/>
    <mergeCell ref="D23:K23"/>
    <mergeCell ref="C22:K22"/>
    <mergeCell ref="D10:K10"/>
    <mergeCell ref="D11:K11"/>
    <mergeCell ref="D21:K21"/>
  </mergeCells>
  <printOptions/>
  <pageMargins left="0.35433070866141736" right="0.35433070866141736" top="0.3937007874015748" bottom="0.3937007874015748" header="0.35433070866141736" footer="0.35433070866141736"/>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9">
    <tabColor indexed="20"/>
  </sheetPr>
  <dimension ref="B2:T173"/>
  <sheetViews>
    <sheetView zoomScaleSheetLayoutView="100" zoomScalePageLayoutView="0" workbookViewId="0" topLeftCell="A37">
      <selection activeCell="A1" sqref="A1"/>
    </sheetView>
  </sheetViews>
  <sheetFormatPr defaultColWidth="9.140625" defaultRowHeight="15"/>
  <cols>
    <col min="1" max="2" width="0.85546875" style="31" customWidth="1"/>
    <col min="3" max="6" width="6.7109375" style="31" customWidth="1"/>
    <col min="7" max="7" width="17.28125" style="31" customWidth="1"/>
    <col min="8" max="8" width="10.7109375" style="180" customWidth="1"/>
    <col min="9" max="9" width="8.7109375" style="174" customWidth="1"/>
    <col min="10" max="10" width="10.7109375" style="180" customWidth="1"/>
    <col min="11" max="11" width="8.7109375" style="174" customWidth="1"/>
    <col min="12" max="12" width="10.7109375" style="180" customWidth="1"/>
    <col min="13" max="13" width="9.140625" style="174" customWidth="1"/>
    <col min="14" max="14" width="0.85546875" style="31" customWidth="1"/>
    <col min="15" max="15" width="9.140625" style="31" customWidth="1"/>
    <col min="16" max="16" width="14.8515625" style="31" bestFit="1" customWidth="1"/>
    <col min="17" max="16384" width="9.140625" style="31" customWidth="1"/>
  </cols>
  <sheetData>
    <row r="1" ht="6" customHeight="1"/>
    <row r="2" spans="2:14" ht="6" customHeight="1">
      <c r="B2" s="32"/>
      <c r="C2" s="48"/>
      <c r="D2" s="48"/>
      <c r="E2" s="48"/>
      <c r="F2" s="48"/>
      <c r="G2" s="48"/>
      <c r="H2" s="181"/>
      <c r="I2" s="175"/>
      <c r="J2" s="181"/>
      <c r="K2" s="175"/>
      <c r="L2" s="181"/>
      <c r="M2" s="175"/>
      <c r="N2" s="32"/>
    </row>
    <row r="3" spans="2:14" ht="3" customHeight="1">
      <c r="B3" s="32"/>
      <c r="C3" s="32"/>
      <c r="D3" s="32"/>
      <c r="E3" s="32"/>
      <c r="F3" s="32"/>
      <c r="G3" s="32"/>
      <c r="H3" s="181"/>
      <c r="I3" s="175"/>
      <c r="J3" s="181"/>
      <c r="K3" s="175"/>
      <c r="L3" s="181"/>
      <c r="M3" s="175"/>
      <c r="N3" s="32"/>
    </row>
    <row r="4" spans="2:14" s="196" customFormat="1" ht="16.5">
      <c r="B4" s="197"/>
      <c r="C4" s="811" t="s">
        <v>393</v>
      </c>
      <c r="D4" s="811"/>
      <c r="E4" s="811"/>
      <c r="F4" s="811"/>
      <c r="G4" s="811"/>
      <c r="H4" s="811"/>
      <c r="I4" s="811"/>
      <c r="J4" s="811"/>
      <c r="K4" s="811"/>
      <c r="L4" s="811"/>
      <c r="M4" s="811"/>
      <c r="N4" s="197"/>
    </row>
    <row r="5" spans="2:14" ht="13.5">
      <c r="B5" s="32"/>
      <c r="C5" s="32"/>
      <c r="D5" s="32"/>
      <c r="E5" s="32"/>
      <c r="F5" s="32"/>
      <c r="G5" s="32"/>
      <c r="H5" s="181"/>
      <c r="I5" s="175"/>
      <c r="J5" s="181"/>
      <c r="K5" s="175"/>
      <c r="L5" s="181"/>
      <c r="M5" s="175"/>
      <c r="N5" s="32"/>
    </row>
    <row r="6" spans="2:14" ht="13.5">
      <c r="B6" s="32"/>
      <c r="C6" s="491" t="s">
        <v>11</v>
      </c>
      <c r="D6" s="492"/>
      <c r="E6" s="492"/>
      <c r="F6" s="492"/>
      <c r="G6" s="493"/>
      <c r="H6" s="814" t="s">
        <v>402</v>
      </c>
      <c r="I6" s="816"/>
      <c r="J6" s="816"/>
      <c r="K6" s="816"/>
      <c r="L6" s="816"/>
      <c r="M6" s="815"/>
      <c r="N6" s="32"/>
    </row>
    <row r="7" spans="2:14" ht="27.75" customHeight="1">
      <c r="B7" s="32"/>
      <c r="C7" s="817"/>
      <c r="D7" s="818"/>
      <c r="E7" s="818"/>
      <c r="F7" s="818"/>
      <c r="G7" s="819"/>
      <c r="H7" s="812" t="str">
        <f>CONCATENATE("На ",DAY('прил 1'!O20),".",MONTH('прил 1'!O20),".",YEAR('прил 1'!O20)," г.")</f>
        <v>На 31.12.2022 г.</v>
      </c>
      <c r="I7" s="813"/>
      <c r="J7" s="812" t="str">
        <f>CONCATENATE("На ",'прил 1'!V8,".",IF('прил 1'!V9&lt;10,CONCATENATE("0",'прил 1'!V9,),'прил 1'!V9),".",YEAR('прил 1'!U6)," г.")</f>
        <v>На 31.03.2023 г.</v>
      </c>
      <c r="K7" s="813"/>
      <c r="L7" s="814" t="s">
        <v>403</v>
      </c>
      <c r="M7" s="815"/>
      <c r="N7" s="32"/>
    </row>
    <row r="8" spans="2:14" ht="27.75" customHeight="1">
      <c r="B8" s="32"/>
      <c r="C8" s="494"/>
      <c r="D8" s="495"/>
      <c r="E8" s="495"/>
      <c r="F8" s="495"/>
      <c r="G8" s="496"/>
      <c r="H8" s="198" t="s">
        <v>404</v>
      </c>
      <c r="I8" s="198" t="s">
        <v>405</v>
      </c>
      <c r="J8" s="198" t="s">
        <v>404</v>
      </c>
      <c r="K8" s="198" t="s">
        <v>405</v>
      </c>
      <c r="L8" s="198" t="s">
        <v>404</v>
      </c>
      <c r="M8" s="198" t="s">
        <v>405</v>
      </c>
      <c r="N8" s="32"/>
    </row>
    <row r="9" spans="2:14" ht="13.5">
      <c r="B9" s="32"/>
      <c r="C9" s="806">
        <v>1</v>
      </c>
      <c r="D9" s="807"/>
      <c r="E9" s="807"/>
      <c r="F9" s="807"/>
      <c r="G9" s="808"/>
      <c r="H9" s="191" t="s">
        <v>385</v>
      </c>
      <c r="I9" s="192" t="s">
        <v>386</v>
      </c>
      <c r="J9" s="191" t="s">
        <v>387</v>
      </c>
      <c r="K9" s="192" t="s">
        <v>388</v>
      </c>
      <c r="L9" s="191" t="s">
        <v>389</v>
      </c>
      <c r="M9" s="192" t="s">
        <v>390</v>
      </c>
      <c r="N9" s="32"/>
    </row>
    <row r="10" spans="2:20" ht="13.5">
      <c r="B10" s="32"/>
      <c r="C10" s="809" t="s">
        <v>336</v>
      </c>
      <c r="D10" s="810"/>
      <c r="E10" s="810"/>
      <c r="F10" s="810"/>
      <c r="G10" s="810"/>
      <c r="H10" s="254">
        <f>'прил 1'!N36</f>
        <v>2031</v>
      </c>
      <c r="I10" s="255">
        <f>IF(H$39=0,0,H10/H$39)</f>
        <v>0.7578358208955224</v>
      </c>
      <c r="J10" s="256">
        <f>'прил 1'!I36</f>
        <v>2047</v>
      </c>
      <c r="K10" s="255">
        <f>IF(J$39=0,0,J10/J$39)</f>
        <v>0.7589914720059325</v>
      </c>
      <c r="L10" s="256">
        <f>J10-H10</f>
        <v>16</v>
      </c>
      <c r="M10" s="255">
        <f>K10-I10</f>
        <v>0.0011556511104101608</v>
      </c>
      <c r="N10" s="32"/>
      <c r="P10" s="803" t="s">
        <v>14</v>
      </c>
      <c r="Q10" s="804"/>
      <c r="R10" s="804"/>
      <c r="S10" s="804"/>
      <c r="T10" s="805"/>
    </row>
    <row r="11" spans="2:20" ht="13.5">
      <c r="B11" s="32"/>
      <c r="C11" s="459" t="s">
        <v>337</v>
      </c>
      <c r="D11" s="460"/>
      <c r="E11" s="460"/>
      <c r="F11" s="460"/>
      <c r="G11" s="461"/>
      <c r="H11" s="183">
        <f>'прил 1'!N24</f>
        <v>2008</v>
      </c>
      <c r="I11" s="176">
        <f>IF(H$39=0,0,H11/H$39)</f>
        <v>0.7492537313432835</v>
      </c>
      <c r="J11" s="182">
        <f>'прил 1'!I24</f>
        <v>2023</v>
      </c>
      <c r="K11" s="176">
        <f aca="true" t="shared" si="0" ref="K11:K38">IF(J$39=0,0,J11/J$39)</f>
        <v>0.75009269558769</v>
      </c>
      <c r="L11" s="182">
        <f aca="true" t="shared" si="1" ref="L11:L38">J11-H11</f>
        <v>15</v>
      </c>
      <c r="M11" s="176">
        <f aca="true" t="shared" si="2" ref="M11:M38">K11-I11</f>
        <v>0.0008389642444064371</v>
      </c>
      <c r="N11" s="32"/>
      <c r="P11" s="800" t="s">
        <v>15</v>
      </c>
      <c r="Q11" s="801"/>
      <c r="R11" s="801"/>
      <c r="S11" s="801"/>
      <c r="T11" s="802"/>
    </row>
    <row r="12" spans="2:20" ht="13.5" customHeight="1">
      <c r="B12" s="32"/>
      <c r="C12" s="441" t="s">
        <v>338</v>
      </c>
      <c r="D12" s="442"/>
      <c r="E12" s="442"/>
      <c r="F12" s="442"/>
      <c r="G12" s="443"/>
      <c r="H12" s="183">
        <f>'прил 1'!N25</f>
        <v>2</v>
      </c>
      <c r="I12" s="176">
        <f aca="true" t="shared" si="3" ref="I12:I38">IF(H$39=0,0,H12/H$39)</f>
        <v>0.0007462686567164179</v>
      </c>
      <c r="J12" s="182">
        <f>'прил 1'!I25</f>
        <v>2</v>
      </c>
      <c r="K12" s="176">
        <f t="shared" si="0"/>
        <v>0.0007415647015202076</v>
      </c>
      <c r="L12" s="182">
        <f t="shared" si="1"/>
        <v>0</v>
      </c>
      <c r="M12" s="176">
        <f t="shared" si="2"/>
        <v>-4.7039551962103215E-06</v>
      </c>
      <c r="N12" s="32"/>
      <c r="P12" s="803" t="s">
        <v>489</v>
      </c>
      <c r="Q12" s="804"/>
      <c r="R12" s="804"/>
      <c r="S12" s="804"/>
      <c r="T12" s="804"/>
    </row>
    <row r="13" spans="2:20" ht="13.5">
      <c r="B13" s="32"/>
      <c r="C13" s="471" t="s">
        <v>339</v>
      </c>
      <c r="D13" s="472"/>
      <c r="E13" s="472"/>
      <c r="F13" s="472"/>
      <c r="G13" s="473"/>
      <c r="H13" s="184">
        <f>'прил 1'!N26</f>
        <v>0</v>
      </c>
      <c r="I13" s="178">
        <f t="shared" si="3"/>
        <v>0</v>
      </c>
      <c r="J13" s="187">
        <f>'прил 1'!I26</f>
        <v>0</v>
      </c>
      <c r="K13" s="178">
        <f t="shared" si="0"/>
        <v>0</v>
      </c>
      <c r="L13" s="187">
        <f t="shared" si="1"/>
        <v>0</v>
      </c>
      <c r="M13" s="178">
        <f t="shared" si="2"/>
        <v>0</v>
      </c>
      <c r="N13" s="32"/>
      <c r="P13" s="803" t="s">
        <v>490</v>
      </c>
      <c r="Q13" s="804"/>
      <c r="R13" s="804"/>
      <c r="S13" s="804"/>
      <c r="T13" s="805"/>
    </row>
    <row r="14" spans="2:20" ht="13.5">
      <c r="B14" s="32"/>
      <c r="C14" s="471" t="s">
        <v>67</v>
      </c>
      <c r="D14" s="472"/>
      <c r="E14" s="472"/>
      <c r="F14" s="472"/>
      <c r="G14" s="472"/>
      <c r="H14" s="195"/>
      <c r="I14" s="178"/>
      <c r="J14" s="188"/>
      <c r="K14" s="178"/>
      <c r="L14" s="188"/>
      <c r="M14" s="178"/>
      <c r="N14" s="32"/>
      <c r="P14" s="800" t="s">
        <v>491</v>
      </c>
      <c r="Q14" s="801"/>
      <c r="R14" s="801"/>
      <c r="S14" s="801"/>
      <c r="T14" s="802"/>
    </row>
    <row r="15" spans="2:20" ht="13.5">
      <c r="B15" s="32"/>
      <c r="C15" s="459" t="s">
        <v>340</v>
      </c>
      <c r="D15" s="460"/>
      <c r="E15" s="460"/>
      <c r="F15" s="460"/>
      <c r="G15" s="460"/>
      <c r="H15" s="185">
        <f>'прил 1'!N28</f>
        <v>0</v>
      </c>
      <c r="I15" s="179">
        <f t="shared" si="3"/>
        <v>0</v>
      </c>
      <c r="J15" s="189">
        <f>'прил 1'!I28</f>
        <v>0</v>
      </c>
      <c r="K15" s="179">
        <f t="shared" si="0"/>
        <v>0</v>
      </c>
      <c r="L15" s="189">
        <f t="shared" si="1"/>
        <v>0</v>
      </c>
      <c r="M15" s="179">
        <f t="shared" si="2"/>
        <v>0</v>
      </c>
      <c r="N15" s="32"/>
      <c r="P15" s="800" t="s">
        <v>17</v>
      </c>
      <c r="Q15" s="801"/>
      <c r="R15" s="801"/>
      <c r="S15" s="801"/>
      <c r="T15" s="802"/>
    </row>
    <row r="16" spans="2:20" ht="13.5">
      <c r="B16" s="32"/>
      <c r="C16" s="459" t="s">
        <v>341</v>
      </c>
      <c r="D16" s="460"/>
      <c r="E16" s="460"/>
      <c r="F16" s="460"/>
      <c r="G16" s="461"/>
      <c r="H16" s="185">
        <f>'прил 1'!N29</f>
        <v>0</v>
      </c>
      <c r="I16" s="179">
        <f t="shared" si="3"/>
        <v>0</v>
      </c>
      <c r="J16" s="189">
        <f>'прил 1'!I29</f>
        <v>0</v>
      </c>
      <c r="K16" s="179">
        <f t="shared" si="0"/>
        <v>0</v>
      </c>
      <c r="L16" s="189">
        <f t="shared" si="1"/>
        <v>0</v>
      </c>
      <c r="M16" s="179">
        <f t="shared" si="2"/>
        <v>0</v>
      </c>
      <c r="N16" s="32"/>
      <c r="P16" s="800" t="s">
        <v>18</v>
      </c>
      <c r="Q16" s="801"/>
      <c r="R16" s="801"/>
      <c r="S16" s="801"/>
      <c r="T16" s="802"/>
    </row>
    <row r="17" spans="2:20" ht="27.75" customHeight="1">
      <c r="B17" s="32"/>
      <c r="C17" s="441" t="s">
        <v>384</v>
      </c>
      <c r="D17" s="442"/>
      <c r="E17" s="442"/>
      <c r="F17" s="442"/>
      <c r="G17" s="443"/>
      <c r="H17" s="183">
        <f>'прил 1'!N30</f>
        <v>0</v>
      </c>
      <c r="I17" s="176">
        <f t="shared" si="3"/>
        <v>0</v>
      </c>
      <c r="J17" s="182">
        <f>'прил 1'!I30</f>
        <v>0</v>
      </c>
      <c r="K17" s="176">
        <f t="shared" si="0"/>
        <v>0</v>
      </c>
      <c r="L17" s="182">
        <f t="shared" si="1"/>
        <v>0</v>
      </c>
      <c r="M17" s="176">
        <f t="shared" si="2"/>
        <v>0</v>
      </c>
      <c r="N17" s="32"/>
      <c r="P17" s="800" t="s">
        <v>19</v>
      </c>
      <c r="Q17" s="801"/>
      <c r="R17" s="801"/>
      <c r="S17" s="801"/>
      <c r="T17" s="802"/>
    </row>
    <row r="18" spans="2:20" ht="13.5">
      <c r="B18" s="32"/>
      <c r="C18" s="441" t="s">
        <v>342</v>
      </c>
      <c r="D18" s="442"/>
      <c r="E18" s="442"/>
      <c r="F18" s="442"/>
      <c r="G18" s="443"/>
      <c r="H18" s="183">
        <f>'прил 1'!N31</f>
        <v>0</v>
      </c>
      <c r="I18" s="176">
        <f t="shared" si="3"/>
        <v>0</v>
      </c>
      <c r="J18" s="182">
        <f>'прил 1'!I31</f>
        <v>1</v>
      </c>
      <c r="K18" s="176">
        <f t="shared" si="0"/>
        <v>0.0003707823507601038</v>
      </c>
      <c r="L18" s="182">
        <f t="shared" si="1"/>
        <v>1</v>
      </c>
      <c r="M18" s="176">
        <f t="shared" si="2"/>
        <v>0.0003707823507601038</v>
      </c>
      <c r="N18" s="32"/>
      <c r="P18" s="800" t="s">
        <v>20</v>
      </c>
      <c r="Q18" s="801"/>
      <c r="R18" s="801"/>
      <c r="S18" s="801"/>
      <c r="T18" s="802"/>
    </row>
    <row r="19" spans="2:20" ht="13.5">
      <c r="B19" s="32"/>
      <c r="C19" s="441" t="s">
        <v>343</v>
      </c>
      <c r="D19" s="442"/>
      <c r="E19" s="442"/>
      <c r="F19" s="442"/>
      <c r="G19" s="443"/>
      <c r="H19" s="183">
        <f>'прил 1'!N32</f>
        <v>0</v>
      </c>
      <c r="I19" s="176">
        <f t="shared" si="3"/>
        <v>0</v>
      </c>
      <c r="J19" s="182">
        <f>'прил 1'!I32</f>
        <v>0</v>
      </c>
      <c r="K19" s="176">
        <f t="shared" si="0"/>
        <v>0</v>
      </c>
      <c r="L19" s="182">
        <f t="shared" si="1"/>
        <v>0</v>
      </c>
      <c r="M19" s="176">
        <f t="shared" si="2"/>
        <v>0</v>
      </c>
      <c r="N19" s="32"/>
      <c r="P19" s="800" t="s">
        <v>21</v>
      </c>
      <c r="Q19" s="801"/>
      <c r="R19" s="801"/>
      <c r="S19" s="801"/>
      <c r="T19" s="802"/>
    </row>
    <row r="20" spans="2:14" ht="13.5">
      <c r="B20" s="32"/>
      <c r="C20" s="441" t="s">
        <v>344</v>
      </c>
      <c r="D20" s="442"/>
      <c r="E20" s="442"/>
      <c r="F20" s="442"/>
      <c r="G20" s="443"/>
      <c r="H20" s="183">
        <f>'прил 1'!N33</f>
        <v>0</v>
      </c>
      <c r="I20" s="176">
        <f t="shared" si="3"/>
        <v>0</v>
      </c>
      <c r="J20" s="182">
        <f>'прил 1'!I33</f>
        <v>0</v>
      </c>
      <c r="K20" s="176">
        <f t="shared" si="0"/>
        <v>0</v>
      </c>
      <c r="L20" s="182">
        <f t="shared" si="1"/>
        <v>0</v>
      </c>
      <c r="M20" s="176">
        <f t="shared" si="2"/>
        <v>0</v>
      </c>
      <c r="N20" s="32"/>
    </row>
    <row r="21" spans="2:14" ht="13.5">
      <c r="B21" s="32"/>
      <c r="C21" s="441" t="s">
        <v>345</v>
      </c>
      <c r="D21" s="442"/>
      <c r="E21" s="442"/>
      <c r="F21" s="442"/>
      <c r="G21" s="443"/>
      <c r="H21" s="183">
        <f>'прил 1'!N34</f>
        <v>21</v>
      </c>
      <c r="I21" s="176">
        <f t="shared" si="3"/>
        <v>0.007835820895522387</v>
      </c>
      <c r="J21" s="182">
        <f>'прил 1'!I34</f>
        <v>21</v>
      </c>
      <c r="K21" s="176">
        <f t="shared" si="0"/>
        <v>0.00778642936596218</v>
      </c>
      <c r="L21" s="182">
        <f t="shared" si="1"/>
        <v>0</v>
      </c>
      <c r="M21" s="176">
        <f t="shared" si="2"/>
        <v>-4.939152956020751E-05</v>
      </c>
      <c r="N21" s="32"/>
    </row>
    <row r="22" spans="2:14" ht="13.5">
      <c r="B22" s="32"/>
      <c r="C22" s="441" t="s">
        <v>406</v>
      </c>
      <c r="D22" s="442"/>
      <c r="E22" s="442"/>
      <c r="F22" s="442"/>
      <c r="G22" s="443"/>
      <c r="H22" s="183">
        <f>'прил 1'!N35</f>
        <v>0</v>
      </c>
      <c r="I22" s="176">
        <f t="shared" si="3"/>
        <v>0</v>
      </c>
      <c r="J22" s="182">
        <f>'прил 1'!I35</f>
        <v>0</v>
      </c>
      <c r="K22" s="176">
        <f t="shared" si="0"/>
        <v>0</v>
      </c>
      <c r="L22" s="182">
        <f t="shared" si="1"/>
        <v>0</v>
      </c>
      <c r="M22" s="176">
        <f t="shared" si="2"/>
        <v>0</v>
      </c>
      <c r="N22" s="32"/>
    </row>
    <row r="23" spans="2:14" ht="13.5">
      <c r="B23" s="32"/>
      <c r="C23" s="809" t="s">
        <v>346</v>
      </c>
      <c r="D23" s="810"/>
      <c r="E23" s="810"/>
      <c r="F23" s="810"/>
      <c r="G23" s="810"/>
      <c r="H23" s="256">
        <f>'прил 1'!N53</f>
        <v>649</v>
      </c>
      <c r="I23" s="255">
        <f t="shared" si="3"/>
        <v>0.2421641791044776</v>
      </c>
      <c r="J23" s="256">
        <f>'прил 1'!I53</f>
        <v>650</v>
      </c>
      <c r="K23" s="255">
        <f t="shared" si="0"/>
        <v>0.2410085279940675</v>
      </c>
      <c r="L23" s="256">
        <f t="shared" si="1"/>
        <v>1</v>
      </c>
      <c r="M23" s="255">
        <f t="shared" si="2"/>
        <v>-0.0011556511104101053</v>
      </c>
      <c r="N23" s="32"/>
    </row>
    <row r="24" spans="2:20" ht="13.5">
      <c r="B24" s="32"/>
      <c r="C24" s="459" t="s">
        <v>347</v>
      </c>
      <c r="D24" s="460"/>
      <c r="E24" s="460"/>
      <c r="F24" s="460"/>
      <c r="G24" s="461"/>
      <c r="H24" s="183">
        <f>'прил 1'!N38</f>
        <v>167</v>
      </c>
      <c r="I24" s="176">
        <f t="shared" si="3"/>
        <v>0.062313432835820894</v>
      </c>
      <c r="J24" s="182">
        <f>'прил 1'!I38</f>
        <v>168</v>
      </c>
      <c r="K24" s="176">
        <f t="shared" si="0"/>
        <v>0.06229143492769744</v>
      </c>
      <c r="L24" s="182">
        <f t="shared" si="1"/>
        <v>1</v>
      </c>
      <c r="M24" s="176">
        <f t="shared" si="2"/>
        <v>-2.1997908123454202E-05</v>
      </c>
      <c r="N24" s="32"/>
      <c r="P24" s="803" t="s">
        <v>24</v>
      </c>
      <c r="Q24" s="804"/>
      <c r="R24" s="804"/>
      <c r="S24" s="804"/>
      <c r="T24" s="805"/>
    </row>
    <row r="25" spans="2:20" ht="13.5">
      <c r="B25" s="32"/>
      <c r="C25" s="471" t="s">
        <v>67</v>
      </c>
      <c r="D25" s="472"/>
      <c r="E25" s="472"/>
      <c r="F25" s="472"/>
      <c r="G25" s="472"/>
      <c r="H25" s="195"/>
      <c r="I25" s="178"/>
      <c r="J25" s="188"/>
      <c r="K25" s="178"/>
      <c r="L25" s="188"/>
      <c r="M25" s="178"/>
      <c r="N25" s="32"/>
      <c r="P25" s="800" t="s">
        <v>25</v>
      </c>
      <c r="Q25" s="801"/>
      <c r="R25" s="801"/>
      <c r="S25" s="801"/>
      <c r="T25" s="802"/>
    </row>
    <row r="26" spans="2:20" ht="13.5">
      <c r="B26" s="32"/>
      <c r="C26" s="459" t="s">
        <v>348</v>
      </c>
      <c r="D26" s="460"/>
      <c r="E26" s="460"/>
      <c r="F26" s="460"/>
      <c r="G26" s="460"/>
      <c r="H26" s="185">
        <f>'прил 1'!N40</f>
        <v>148</v>
      </c>
      <c r="I26" s="179">
        <f t="shared" si="3"/>
        <v>0.05522388059701493</v>
      </c>
      <c r="J26" s="189">
        <f>'прил 1'!I40</f>
        <v>150</v>
      </c>
      <c r="K26" s="179">
        <f t="shared" si="0"/>
        <v>0.05561735261401557</v>
      </c>
      <c r="L26" s="189">
        <f t="shared" si="1"/>
        <v>2</v>
      </c>
      <c r="M26" s="179">
        <f t="shared" si="2"/>
        <v>0.0003934720170006428</v>
      </c>
      <c r="N26" s="32"/>
      <c r="P26" s="800" t="s">
        <v>26</v>
      </c>
      <c r="Q26" s="801"/>
      <c r="R26" s="801"/>
      <c r="S26" s="801"/>
      <c r="T26" s="802"/>
    </row>
    <row r="27" spans="2:20" ht="13.5">
      <c r="B27" s="32"/>
      <c r="C27" s="441" t="s">
        <v>349</v>
      </c>
      <c r="D27" s="442"/>
      <c r="E27" s="442"/>
      <c r="F27" s="442"/>
      <c r="G27" s="443"/>
      <c r="H27" s="183">
        <f>'прил 1'!N41</f>
        <v>0</v>
      </c>
      <c r="I27" s="176">
        <f t="shared" si="3"/>
        <v>0</v>
      </c>
      <c r="J27" s="182">
        <f>'прил 1'!I41</f>
        <v>0</v>
      </c>
      <c r="K27" s="176">
        <f t="shared" si="0"/>
        <v>0</v>
      </c>
      <c r="L27" s="182">
        <f t="shared" si="1"/>
        <v>0</v>
      </c>
      <c r="M27" s="176">
        <f t="shared" si="2"/>
        <v>0</v>
      </c>
      <c r="N27" s="32"/>
      <c r="P27" s="800" t="s">
        <v>492</v>
      </c>
      <c r="Q27" s="801"/>
      <c r="R27" s="801"/>
      <c r="S27" s="801"/>
      <c r="T27" s="802"/>
    </row>
    <row r="28" spans="2:20" ht="13.5">
      <c r="B28" s="32"/>
      <c r="C28" s="441" t="s">
        <v>350</v>
      </c>
      <c r="D28" s="442"/>
      <c r="E28" s="442"/>
      <c r="F28" s="442"/>
      <c r="G28" s="443"/>
      <c r="H28" s="183">
        <f>'прил 1'!N42</f>
        <v>0</v>
      </c>
      <c r="I28" s="176">
        <f t="shared" si="3"/>
        <v>0</v>
      </c>
      <c r="J28" s="182">
        <f>'прил 1'!I42</f>
        <v>0</v>
      </c>
      <c r="K28" s="176">
        <f t="shared" si="0"/>
        <v>0</v>
      </c>
      <c r="L28" s="182">
        <f t="shared" si="1"/>
        <v>0</v>
      </c>
      <c r="M28" s="176">
        <f t="shared" si="2"/>
        <v>0</v>
      </c>
      <c r="N28" s="32"/>
      <c r="P28" s="800" t="s">
        <v>28</v>
      </c>
      <c r="Q28" s="801"/>
      <c r="R28" s="801"/>
      <c r="S28" s="801"/>
      <c r="T28" s="802"/>
    </row>
    <row r="29" spans="2:20" ht="13.5">
      <c r="B29" s="32"/>
      <c r="C29" s="441" t="s">
        <v>351</v>
      </c>
      <c r="D29" s="442"/>
      <c r="E29" s="442"/>
      <c r="F29" s="442"/>
      <c r="G29" s="443"/>
      <c r="H29" s="183">
        <f>'прил 1'!N43</f>
        <v>7</v>
      </c>
      <c r="I29" s="176">
        <f t="shared" si="3"/>
        <v>0.0026119402985074628</v>
      </c>
      <c r="J29" s="182">
        <f>'прил 1'!I43</f>
        <v>8</v>
      </c>
      <c r="K29" s="176">
        <f t="shared" si="0"/>
        <v>0.0029662588060808304</v>
      </c>
      <c r="L29" s="182">
        <f t="shared" si="1"/>
        <v>1</v>
      </c>
      <c r="M29" s="176">
        <f t="shared" si="2"/>
        <v>0.0003543185075733676</v>
      </c>
      <c r="N29" s="32"/>
      <c r="P29" s="800" t="s">
        <v>29</v>
      </c>
      <c r="Q29" s="801"/>
      <c r="R29" s="801"/>
      <c r="S29" s="801"/>
      <c r="T29" s="802"/>
    </row>
    <row r="30" spans="2:20" ht="13.5">
      <c r="B30" s="32"/>
      <c r="C30" s="441" t="s">
        <v>352</v>
      </c>
      <c r="D30" s="442"/>
      <c r="E30" s="442"/>
      <c r="F30" s="442"/>
      <c r="G30" s="443"/>
      <c r="H30" s="183">
        <f>'прил 1'!N44</f>
        <v>0</v>
      </c>
      <c r="I30" s="176">
        <f t="shared" si="3"/>
        <v>0</v>
      </c>
      <c r="J30" s="182">
        <f>'прил 1'!I44</f>
        <v>0</v>
      </c>
      <c r="K30" s="176">
        <f t="shared" si="0"/>
        <v>0</v>
      </c>
      <c r="L30" s="182">
        <f t="shared" si="1"/>
        <v>0</v>
      </c>
      <c r="M30" s="176">
        <f t="shared" si="2"/>
        <v>0</v>
      </c>
      <c r="N30" s="32"/>
      <c r="P30" s="800" t="s">
        <v>30</v>
      </c>
      <c r="Q30" s="801"/>
      <c r="R30" s="801"/>
      <c r="S30" s="801"/>
      <c r="T30" s="802"/>
    </row>
    <row r="31" spans="2:20" ht="13.5">
      <c r="B31" s="32"/>
      <c r="C31" s="441" t="s">
        <v>353</v>
      </c>
      <c r="D31" s="442"/>
      <c r="E31" s="442"/>
      <c r="F31" s="442"/>
      <c r="G31" s="443"/>
      <c r="H31" s="183">
        <f>'прил 1'!N45</f>
        <v>12</v>
      </c>
      <c r="I31" s="176">
        <f t="shared" si="3"/>
        <v>0.004477611940298508</v>
      </c>
      <c r="J31" s="182">
        <f>'прил 1'!I45</f>
        <v>10</v>
      </c>
      <c r="K31" s="176">
        <f t="shared" si="0"/>
        <v>0.0037078235076010383</v>
      </c>
      <c r="L31" s="182">
        <f t="shared" si="1"/>
        <v>-2</v>
      </c>
      <c r="M31" s="176">
        <f t="shared" si="2"/>
        <v>-0.0007697884326974694</v>
      </c>
      <c r="N31" s="32"/>
      <c r="P31" s="800" t="s">
        <v>31</v>
      </c>
      <c r="Q31" s="801"/>
      <c r="R31" s="801"/>
      <c r="S31" s="801"/>
      <c r="T31" s="802"/>
    </row>
    <row r="32" spans="2:14" ht="27" customHeight="1">
      <c r="B32" s="32"/>
      <c r="C32" s="441" t="s">
        <v>407</v>
      </c>
      <c r="D32" s="442"/>
      <c r="E32" s="442"/>
      <c r="F32" s="442"/>
      <c r="G32" s="443"/>
      <c r="H32" s="183">
        <f>'прил 1'!N46</f>
        <v>0</v>
      </c>
      <c r="I32" s="176">
        <f t="shared" si="3"/>
        <v>0</v>
      </c>
      <c r="J32" s="182">
        <f>'прил 1'!I46</f>
        <v>0</v>
      </c>
      <c r="K32" s="176">
        <f t="shared" si="0"/>
        <v>0</v>
      </c>
      <c r="L32" s="182">
        <f t="shared" si="1"/>
        <v>0</v>
      </c>
      <c r="M32" s="176">
        <f t="shared" si="2"/>
        <v>0</v>
      </c>
      <c r="N32" s="32"/>
    </row>
    <row r="33" spans="2:14" ht="13.5">
      <c r="B33" s="32"/>
      <c r="C33" s="441" t="s">
        <v>354</v>
      </c>
      <c r="D33" s="442"/>
      <c r="E33" s="442"/>
      <c r="F33" s="442"/>
      <c r="G33" s="443"/>
      <c r="H33" s="183">
        <f>'прил 1'!N47</f>
        <v>12</v>
      </c>
      <c r="I33" s="176">
        <f t="shared" si="3"/>
        <v>0.004477611940298508</v>
      </c>
      <c r="J33" s="182">
        <f>'прил 1'!I47</f>
        <v>4</v>
      </c>
      <c r="K33" s="176">
        <f t="shared" si="0"/>
        <v>0.0014831294030404152</v>
      </c>
      <c r="L33" s="182">
        <f t="shared" si="1"/>
        <v>-8</v>
      </c>
      <c r="M33" s="176">
        <f t="shared" si="2"/>
        <v>-0.0029944825372580927</v>
      </c>
      <c r="N33" s="32"/>
    </row>
    <row r="34" spans="2:14" ht="27.75" customHeight="1">
      <c r="B34" s="32"/>
      <c r="C34" s="441" t="s">
        <v>408</v>
      </c>
      <c r="D34" s="442"/>
      <c r="E34" s="442"/>
      <c r="F34" s="442"/>
      <c r="G34" s="443"/>
      <c r="H34" s="183">
        <f>'прил 1'!N48</f>
        <v>0</v>
      </c>
      <c r="I34" s="176">
        <f t="shared" si="3"/>
        <v>0</v>
      </c>
      <c r="J34" s="182">
        <f>'прил 1'!I48</f>
        <v>0</v>
      </c>
      <c r="K34" s="176">
        <f t="shared" si="0"/>
        <v>0</v>
      </c>
      <c r="L34" s="182">
        <f t="shared" si="1"/>
        <v>0</v>
      </c>
      <c r="M34" s="176">
        <f t="shared" si="2"/>
        <v>0</v>
      </c>
      <c r="N34" s="32"/>
    </row>
    <row r="35" spans="2:14" ht="13.5">
      <c r="B35" s="32"/>
      <c r="C35" s="441" t="s">
        <v>355</v>
      </c>
      <c r="D35" s="442"/>
      <c r="E35" s="442"/>
      <c r="F35" s="442"/>
      <c r="G35" s="443"/>
      <c r="H35" s="183">
        <f>'прил 1'!N49</f>
        <v>53</v>
      </c>
      <c r="I35" s="176">
        <f t="shared" si="3"/>
        <v>0.019776119402985074</v>
      </c>
      <c r="J35" s="182">
        <f>'прил 1'!I49</f>
        <v>56</v>
      </c>
      <c r="K35" s="176">
        <f t="shared" si="0"/>
        <v>0.020763811642565813</v>
      </c>
      <c r="L35" s="182">
        <f t="shared" si="1"/>
        <v>3</v>
      </c>
      <c r="M35" s="176">
        <f t="shared" si="2"/>
        <v>0.000987692239580739</v>
      </c>
      <c r="N35" s="32"/>
    </row>
    <row r="36" spans="2:14" ht="13.5">
      <c r="B36" s="32"/>
      <c r="C36" s="441" t="s">
        <v>356</v>
      </c>
      <c r="D36" s="442"/>
      <c r="E36" s="442"/>
      <c r="F36" s="442"/>
      <c r="G36" s="443"/>
      <c r="H36" s="183">
        <f>'прил 1'!N50</f>
        <v>0</v>
      </c>
      <c r="I36" s="176">
        <f t="shared" si="3"/>
        <v>0</v>
      </c>
      <c r="J36" s="182">
        <f>'прил 1'!I50</f>
        <v>0</v>
      </c>
      <c r="K36" s="176">
        <f t="shared" si="0"/>
        <v>0</v>
      </c>
      <c r="L36" s="182">
        <f t="shared" si="1"/>
        <v>0</v>
      </c>
      <c r="M36" s="176">
        <f t="shared" si="2"/>
        <v>0</v>
      </c>
      <c r="N36" s="32"/>
    </row>
    <row r="37" spans="2:14" ht="13.5">
      <c r="B37" s="32"/>
      <c r="C37" s="441" t="s">
        <v>357</v>
      </c>
      <c r="D37" s="442"/>
      <c r="E37" s="442"/>
      <c r="F37" s="442"/>
      <c r="G37" s="443"/>
      <c r="H37" s="183">
        <f>'прил 1'!N51</f>
        <v>417</v>
      </c>
      <c r="I37" s="176">
        <f t="shared" si="3"/>
        <v>0.15559701492537314</v>
      </c>
      <c r="J37" s="182">
        <f>'прил 1'!I51</f>
        <v>422</v>
      </c>
      <c r="K37" s="176">
        <f t="shared" si="0"/>
        <v>0.1564701520207638</v>
      </c>
      <c r="L37" s="182">
        <f t="shared" si="1"/>
        <v>5</v>
      </c>
      <c r="M37" s="176">
        <f t="shared" si="2"/>
        <v>0.0008731370953906636</v>
      </c>
      <c r="N37" s="32"/>
    </row>
    <row r="38" spans="2:14" ht="13.5">
      <c r="B38" s="32"/>
      <c r="C38" s="441" t="s">
        <v>358</v>
      </c>
      <c r="D38" s="442"/>
      <c r="E38" s="442"/>
      <c r="F38" s="442"/>
      <c r="G38" s="443"/>
      <c r="H38" s="183">
        <f>'прил 1'!N52</f>
        <v>0</v>
      </c>
      <c r="I38" s="176">
        <f t="shared" si="3"/>
        <v>0</v>
      </c>
      <c r="J38" s="182">
        <f>'прил 1'!I52</f>
        <v>0</v>
      </c>
      <c r="K38" s="176">
        <f t="shared" si="0"/>
        <v>0</v>
      </c>
      <c r="L38" s="182">
        <f t="shared" si="1"/>
        <v>0</v>
      </c>
      <c r="M38" s="176">
        <f t="shared" si="2"/>
        <v>0</v>
      </c>
      <c r="N38" s="32"/>
    </row>
    <row r="39" spans="2:14" ht="13.5">
      <c r="B39" s="32"/>
      <c r="C39" s="820" t="s">
        <v>359</v>
      </c>
      <c r="D39" s="820"/>
      <c r="E39" s="820"/>
      <c r="F39" s="820"/>
      <c r="G39" s="820"/>
      <c r="H39" s="260">
        <f>'прил 1'!N54</f>
        <v>2680</v>
      </c>
      <c r="I39" s="258">
        <f>SUM(I11:I13,I18:I22,I24,I32:I38)</f>
        <v>1</v>
      </c>
      <c r="J39" s="257">
        <f>'прил 1'!I54</f>
        <v>2697</v>
      </c>
      <c r="K39" s="258">
        <f>SUM(K11:K13,K18:K22,K24,K32:K38)</f>
        <v>1</v>
      </c>
      <c r="L39" s="257">
        <f>SUM(L11:L13,L18:L22,L24,L32:L38)</f>
        <v>17</v>
      </c>
      <c r="M39" s="259" t="s">
        <v>391</v>
      </c>
      <c r="N39" s="32"/>
    </row>
    <row r="40" spans="2:14" ht="13.5">
      <c r="B40" s="32"/>
      <c r="C40" s="173"/>
      <c r="D40" s="173"/>
      <c r="E40" s="173"/>
      <c r="F40" s="173"/>
      <c r="G40" s="173"/>
      <c r="H40" s="186"/>
      <c r="I40" s="177"/>
      <c r="J40" s="186"/>
      <c r="K40" s="177"/>
      <c r="L40" s="190"/>
      <c r="M40" s="177"/>
      <c r="N40" s="32"/>
    </row>
    <row r="41" spans="2:14" ht="13.5">
      <c r="B41" s="32"/>
      <c r="C41" s="32"/>
      <c r="D41" s="32"/>
      <c r="E41" s="32"/>
      <c r="F41" s="32"/>
      <c r="G41" s="32"/>
      <c r="H41" s="181"/>
      <c r="I41" s="175"/>
      <c r="J41" s="181"/>
      <c r="K41" s="175"/>
      <c r="L41" s="181"/>
      <c r="M41" s="175"/>
      <c r="N41" s="32"/>
    </row>
    <row r="42" spans="2:16" ht="13.5">
      <c r="B42" s="32"/>
      <c r="C42" s="32"/>
      <c r="D42" s="32"/>
      <c r="E42" s="32"/>
      <c r="F42" s="32"/>
      <c r="G42" s="32"/>
      <c r="H42" s="181"/>
      <c r="I42" s="175"/>
      <c r="J42" s="181"/>
      <c r="K42" s="175"/>
      <c r="L42" s="181"/>
      <c r="M42" s="175"/>
      <c r="N42" s="32"/>
      <c r="O42" s="253" t="str">
        <f>H7</f>
        <v>На 31.12.2022 г.</v>
      </c>
      <c r="P42" s="253" t="str">
        <f>J7</f>
        <v>На 31.03.2023 г.</v>
      </c>
    </row>
    <row r="43" spans="2:15" ht="13.5">
      <c r="B43" s="32"/>
      <c r="C43" s="32"/>
      <c r="D43" s="32"/>
      <c r="E43" s="32"/>
      <c r="F43" s="32"/>
      <c r="G43" s="32"/>
      <c r="H43" s="181"/>
      <c r="I43" s="175"/>
      <c r="J43" s="181"/>
      <c r="K43" s="175"/>
      <c r="L43" s="181"/>
      <c r="M43" s="175"/>
      <c r="N43" s="32"/>
      <c r="O43" s="253"/>
    </row>
    <row r="44" spans="2:14" ht="13.5">
      <c r="B44" s="32"/>
      <c r="C44" s="32"/>
      <c r="D44" s="32"/>
      <c r="E44" s="32"/>
      <c r="F44" s="32"/>
      <c r="G44" s="32"/>
      <c r="H44" s="181"/>
      <c r="I44" s="175"/>
      <c r="J44" s="181"/>
      <c r="K44" s="175"/>
      <c r="L44" s="181"/>
      <c r="M44" s="175"/>
      <c r="N44" s="32"/>
    </row>
    <row r="45" spans="2:16" ht="13.5">
      <c r="B45" s="32"/>
      <c r="C45" s="32"/>
      <c r="D45" s="32"/>
      <c r="E45" s="32"/>
      <c r="F45" s="32"/>
      <c r="G45" s="32"/>
      <c r="H45" s="181"/>
      <c r="I45" s="175"/>
      <c r="J45" s="181"/>
      <c r="K45" s="175"/>
      <c r="L45" s="181"/>
      <c r="M45" s="175"/>
      <c r="N45" s="32"/>
      <c r="O45" s="180">
        <f>H10</f>
        <v>2031</v>
      </c>
      <c r="P45" s="180">
        <f>H23</f>
        <v>649</v>
      </c>
    </row>
    <row r="46" spans="2:16" ht="13.5">
      <c r="B46" s="32"/>
      <c r="C46" s="32"/>
      <c r="D46" s="32"/>
      <c r="E46" s="32"/>
      <c r="F46" s="32"/>
      <c r="G46" s="32"/>
      <c r="H46" s="181"/>
      <c r="I46" s="175"/>
      <c r="J46" s="181"/>
      <c r="K46" s="175"/>
      <c r="L46" s="181"/>
      <c r="M46" s="175"/>
      <c r="N46" s="32"/>
      <c r="O46" s="180">
        <f>J10</f>
        <v>2047</v>
      </c>
      <c r="P46" s="180">
        <f>J23</f>
        <v>650</v>
      </c>
    </row>
    <row r="47" spans="2:14" ht="13.5">
      <c r="B47" s="32"/>
      <c r="C47" s="32"/>
      <c r="D47" s="32"/>
      <c r="E47" s="32"/>
      <c r="F47" s="32"/>
      <c r="G47" s="32"/>
      <c r="H47" s="181"/>
      <c r="I47" s="175"/>
      <c r="J47" s="181"/>
      <c r="K47" s="175"/>
      <c r="L47" s="181"/>
      <c r="M47" s="175"/>
      <c r="N47" s="32"/>
    </row>
    <row r="48" spans="2:14" ht="13.5">
      <c r="B48" s="32"/>
      <c r="C48" s="32"/>
      <c r="D48" s="32"/>
      <c r="E48" s="32"/>
      <c r="F48" s="32"/>
      <c r="G48" s="32"/>
      <c r="H48" s="181"/>
      <c r="I48" s="175"/>
      <c r="J48" s="181"/>
      <c r="K48" s="175"/>
      <c r="L48" s="181"/>
      <c r="M48" s="175"/>
      <c r="N48" s="32"/>
    </row>
    <row r="49" spans="2:14" ht="13.5">
      <c r="B49" s="32"/>
      <c r="C49" s="32"/>
      <c r="D49" s="32"/>
      <c r="E49" s="32"/>
      <c r="F49" s="32"/>
      <c r="G49" s="32"/>
      <c r="H49" s="181"/>
      <c r="I49" s="175"/>
      <c r="J49" s="181"/>
      <c r="K49" s="175"/>
      <c r="L49" s="181"/>
      <c r="M49" s="175"/>
      <c r="N49" s="32"/>
    </row>
    <row r="50" spans="2:14" ht="13.5">
      <c r="B50" s="32"/>
      <c r="C50" s="32"/>
      <c r="D50" s="32"/>
      <c r="E50" s="32"/>
      <c r="F50" s="32"/>
      <c r="G50" s="32"/>
      <c r="H50" s="181"/>
      <c r="I50" s="175"/>
      <c r="J50" s="181"/>
      <c r="K50" s="175"/>
      <c r="L50" s="181"/>
      <c r="M50" s="175"/>
      <c r="N50" s="32"/>
    </row>
    <row r="51" spans="2:14" ht="13.5">
      <c r="B51" s="32"/>
      <c r="C51" s="32"/>
      <c r="D51" s="32"/>
      <c r="E51" s="32"/>
      <c r="F51" s="32"/>
      <c r="G51" s="32"/>
      <c r="H51" s="181"/>
      <c r="I51" s="175"/>
      <c r="J51" s="181"/>
      <c r="K51" s="175"/>
      <c r="L51" s="181"/>
      <c r="M51" s="175"/>
      <c r="N51" s="32"/>
    </row>
    <row r="52" spans="2:14" ht="13.5">
      <c r="B52" s="32"/>
      <c r="C52" s="32"/>
      <c r="D52" s="32"/>
      <c r="E52" s="32"/>
      <c r="F52" s="32"/>
      <c r="G52" s="32"/>
      <c r="H52" s="181"/>
      <c r="I52" s="175"/>
      <c r="J52" s="181"/>
      <c r="K52" s="175"/>
      <c r="L52" s="181"/>
      <c r="M52" s="175"/>
      <c r="N52" s="32"/>
    </row>
    <row r="53" spans="2:14" ht="13.5">
      <c r="B53" s="32"/>
      <c r="C53" s="32"/>
      <c r="D53" s="32"/>
      <c r="E53" s="32"/>
      <c r="F53" s="32"/>
      <c r="G53" s="32"/>
      <c r="H53" s="181"/>
      <c r="I53" s="175"/>
      <c r="J53" s="181"/>
      <c r="K53" s="175"/>
      <c r="L53" s="181"/>
      <c r="M53" s="175"/>
      <c r="N53" s="32"/>
    </row>
    <row r="54" spans="2:14" ht="13.5">
      <c r="B54" s="32"/>
      <c r="C54" s="32"/>
      <c r="D54" s="32"/>
      <c r="E54" s="32"/>
      <c r="F54" s="32"/>
      <c r="G54" s="32"/>
      <c r="H54" s="181"/>
      <c r="I54" s="175"/>
      <c r="J54" s="181"/>
      <c r="K54" s="175"/>
      <c r="L54" s="181"/>
      <c r="M54" s="175"/>
      <c r="N54" s="32"/>
    </row>
    <row r="55" spans="2:14" ht="13.5">
      <c r="B55" s="32"/>
      <c r="C55" s="32"/>
      <c r="D55" s="32"/>
      <c r="E55" s="32"/>
      <c r="F55" s="32"/>
      <c r="G55" s="32"/>
      <c r="H55" s="181"/>
      <c r="I55" s="175"/>
      <c r="J55" s="181"/>
      <c r="K55" s="175"/>
      <c r="L55" s="181"/>
      <c r="M55" s="175"/>
      <c r="N55" s="32"/>
    </row>
    <row r="56" spans="2:14" ht="13.5">
      <c r="B56" s="32"/>
      <c r="C56" s="32"/>
      <c r="D56" s="32"/>
      <c r="E56" s="32"/>
      <c r="F56" s="32"/>
      <c r="G56" s="32"/>
      <c r="H56" s="181"/>
      <c r="I56" s="175"/>
      <c r="J56" s="181"/>
      <c r="K56" s="175"/>
      <c r="L56" s="181"/>
      <c r="M56" s="175"/>
      <c r="N56" s="32"/>
    </row>
    <row r="57" spans="2:14" ht="13.5">
      <c r="B57" s="32"/>
      <c r="C57" s="32"/>
      <c r="D57" s="32"/>
      <c r="E57" s="32"/>
      <c r="F57" s="32"/>
      <c r="G57" s="32"/>
      <c r="H57" s="181"/>
      <c r="I57" s="175"/>
      <c r="J57" s="181"/>
      <c r="K57" s="175"/>
      <c r="L57" s="181"/>
      <c r="M57" s="175"/>
      <c r="N57" s="32"/>
    </row>
    <row r="58" spans="2:14" ht="13.5">
      <c r="B58" s="32"/>
      <c r="C58" s="32"/>
      <c r="D58" s="32"/>
      <c r="E58" s="32"/>
      <c r="F58" s="32"/>
      <c r="G58" s="32"/>
      <c r="H58" s="181"/>
      <c r="I58" s="175"/>
      <c r="J58" s="181"/>
      <c r="K58" s="175"/>
      <c r="L58" s="181"/>
      <c r="M58" s="175"/>
      <c r="N58" s="32"/>
    </row>
    <row r="59" spans="2:14" ht="13.5">
      <c r="B59" s="32"/>
      <c r="C59" s="32"/>
      <c r="D59" s="32"/>
      <c r="E59" s="32"/>
      <c r="F59" s="32"/>
      <c r="G59" s="32"/>
      <c r="H59" s="181"/>
      <c r="I59" s="175"/>
      <c r="J59" s="181"/>
      <c r="K59" s="175"/>
      <c r="L59" s="181"/>
      <c r="M59" s="175"/>
      <c r="N59" s="32"/>
    </row>
    <row r="60" spans="2:14" ht="13.5">
      <c r="B60" s="32"/>
      <c r="C60" s="32"/>
      <c r="D60" s="32"/>
      <c r="E60" s="32"/>
      <c r="F60" s="32"/>
      <c r="G60" s="32"/>
      <c r="H60" s="181"/>
      <c r="I60" s="175"/>
      <c r="J60" s="181"/>
      <c r="K60" s="175"/>
      <c r="L60" s="181"/>
      <c r="M60" s="175"/>
      <c r="N60" s="32"/>
    </row>
    <row r="61" spans="2:14" ht="13.5">
      <c r="B61" s="32"/>
      <c r="C61" s="32"/>
      <c r="D61" s="32"/>
      <c r="E61" s="32"/>
      <c r="F61" s="32"/>
      <c r="G61" s="32"/>
      <c r="H61" s="181"/>
      <c r="I61" s="175"/>
      <c r="J61" s="181"/>
      <c r="K61" s="175"/>
      <c r="L61" s="181"/>
      <c r="M61" s="175"/>
      <c r="N61" s="32"/>
    </row>
    <row r="62" spans="2:14" ht="13.5">
      <c r="B62" s="32"/>
      <c r="C62" s="32"/>
      <c r="D62" s="32"/>
      <c r="E62" s="32"/>
      <c r="F62" s="32"/>
      <c r="G62" s="32"/>
      <c r="H62" s="181"/>
      <c r="I62" s="175"/>
      <c r="J62" s="181"/>
      <c r="K62" s="175"/>
      <c r="L62" s="181"/>
      <c r="M62" s="175"/>
      <c r="N62" s="32"/>
    </row>
    <row r="63" spans="2:14" ht="13.5">
      <c r="B63" s="32"/>
      <c r="C63" s="32"/>
      <c r="D63" s="32"/>
      <c r="E63" s="32"/>
      <c r="F63" s="32"/>
      <c r="G63" s="32"/>
      <c r="H63" s="181"/>
      <c r="I63" s="175"/>
      <c r="J63" s="181"/>
      <c r="K63" s="175"/>
      <c r="L63" s="181"/>
      <c r="M63" s="175"/>
      <c r="N63" s="32"/>
    </row>
    <row r="64" spans="2:14" ht="13.5">
      <c r="B64" s="32"/>
      <c r="C64" s="32"/>
      <c r="D64" s="32"/>
      <c r="E64" s="32"/>
      <c r="F64" s="32"/>
      <c r="G64" s="32"/>
      <c r="H64" s="181"/>
      <c r="I64" s="175"/>
      <c r="J64" s="181"/>
      <c r="K64" s="175"/>
      <c r="L64" s="181"/>
      <c r="M64" s="175"/>
      <c r="N64" s="32"/>
    </row>
    <row r="65" spans="2:14" ht="13.5">
      <c r="B65" s="32"/>
      <c r="C65" s="32"/>
      <c r="D65" s="32"/>
      <c r="E65" s="32"/>
      <c r="F65" s="32"/>
      <c r="G65" s="32"/>
      <c r="H65" s="181"/>
      <c r="I65" s="175"/>
      <c r="J65" s="181"/>
      <c r="K65" s="175"/>
      <c r="L65" s="181"/>
      <c r="M65" s="175"/>
      <c r="N65" s="32"/>
    </row>
    <row r="66" spans="2:14" ht="13.5">
      <c r="B66" s="32"/>
      <c r="C66" s="32"/>
      <c r="D66" s="32"/>
      <c r="E66" s="32"/>
      <c r="F66" s="32"/>
      <c r="G66" s="32"/>
      <c r="H66" s="181"/>
      <c r="I66" s="175"/>
      <c r="J66" s="181"/>
      <c r="K66" s="175"/>
      <c r="L66" s="181"/>
      <c r="M66" s="175"/>
      <c r="N66" s="32"/>
    </row>
    <row r="67" spans="2:14" ht="13.5">
      <c r="B67" s="32"/>
      <c r="C67" s="32"/>
      <c r="D67" s="32"/>
      <c r="E67" s="32"/>
      <c r="F67" s="32"/>
      <c r="G67" s="32"/>
      <c r="H67" s="181"/>
      <c r="I67" s="175"/>
      <c r="J67" s="181"/>
      <c r="K67" s="175"/>
      <c r="L67" s="181"/>
      <c r="M67" s="175"/>
      <c r="N67" s="32"/>
    </row>
    <row r="68" spans="2:14" ht="13.5">
      <c r="B68" s="32"/>
      <c r="C68" s="32"/>
      <c r="D68" s="32"/>
      <c r="E68" s="32"/>
      <c r="F68" s="32"/>
      <c r="G68" s="32"/>
      <c r="H68" s="181"/>
      <c r="I68" s="175"/>
      <c r="J68" s="181"/>
      <c r="K68" s="175"/>
      <c r="L68" s="181"/>
      <c r="M68" s="175"/>
      <c r="N68" s="32"/>
    </row>
    <row r="69" spans="2:14" ht="13.5">
      <c r="B69" s="32"/>
      <c r="C69" s="32"/>
      <c r="D69" s="32"/>
      <c r="E69" s="32"/>
      <c r="F69" s="32"/>
      <c r="G69" s="32"/>
      <c r="H69" s="181"/>
      <c r="I69" s="175"/>
      <c r="J69" s="181"/>
      <c r="K69" s="175"/>
      <c r="L69" s="181"/>
      <c r="M69" s="175"/>
      <c r="N69" s="32"/>
    </row>
    <row r="70" spans="2:14" ht="13.5">
      <c r="B70" s="32"/>
      <c r="C70" s="32"/>
      <c r="D70" s="32"/>
      <c r="E70" s="32"/>
      <c r="F70" s="32"/>
      <c r="G70" s="32"/>
      <c r="H70" s="181"/>
      <c r="I70" s="175"/>
      <c r="J70" s="181"/>
      <c r="K70" s="175"/>
      <c r="L70" s="181"/>
      <c r="M70" s="175"/>
      <c r="N70" s="32"/>
    </row>
    <row r="71" spans="2:14" ht="13.5">
      <c r="B71" s="32"/>
      <c r="C71" s="32"/>
      <c r="D71" s="32"/>
      <c r="E71" s="32"/>
      <c r="F71" s="32"/>
      <c r="G71" s="32"/>
      <c r="H71" s="181"/>
      <c r="I71" s="175"/>
      <c r="J71" s="181"/>
      <c r="K71" s="175"/>
      <c r="L71" s="181"/>
      <c r="M71" s="175"/>
      <c r="N71" s="32"/>
    </row>
    <row r="72" spans="2:14" ht="13.5">
      <c r="B72" s="32"/>
      <c r="C72" s="32"/>
      <c r="D72" s="32"/>
      <c r="E72" s="32"/>
      <c r="F72" s="32"/>
      <c r="G72" s="32"/>
      <c r="H72" s="181"/>
      <c r="I72" s="175"/>
      <c r="J72" s="181"/>
      <c r="K72" s="175"/>
      <c r="L72" s="181"/>
      <c r="M72" s="175"/>
      <c r="N72" s="32"/>
    </row>
    <row r="73" spans="2:14" ht="13.5">
      <c r="B73" s="32"/>
      <c r="C73" s="32"/>
      <c r="D73" s="32"/>
      <c r="E73" s="32"/>
      <c r="F73" s="32"/>
      <c r="G73" s="32"/>
      <c r="H73" s="181"/>
      <c r="I73" s="175"/>
      <c r="J73" s="181"/>
      <c r="K73" s="175"/>
      <c r="L73" s="181"/>
      <c r="M73" s="175"/>
      <c r="N73" s="32"/>
    </row>
    <row r="74" spans="2:14" ht="13.5">
      <c r="B74" s="32"/>
      <c r="C74" s="32"/>
      <c r="D74" s="32"/>
      <c r="E74" s="32"/>
      <c r="F74" s="32"/>
      <c r="G74" s="32"/>
      <c r="H74" s="181"/>
      <c r="I74" s="175"/>
      <c r="J74" s="181"/>
      <c r="K74" s="175"/>
      <c r="L74" s="181"/>
      <c r="M74" s="175"/>
      <c r="N74" s="32"/>
    </row>
    <row r="75" spans="2:14" ht="13.5">
      <c r="B75" s="32"/>
      <c r="C75" s="32"/>
      <c r="D75" s="32"/>
      <c r="E75" s="32"/>
      <c r="F75" s="32"/>
      <c r="G75" s="32"/>
      <c r="H75" s="181"/>
      <c r="I75" s="175"/>
      <c r="J75" s="181"/>
      <c r="K75" s="175"/>
      <c r="L75" s="181"/>
      <c r="M75" s="175"/>
      <c r="N75" s="32"/>
    </row>
    <row r="76" spans="2:14" ht="13.5">
      <c r="B76" s="32"/>
      <c r="C76" s="32"/>
      <c r="D76" s="32"/>
      <c r="E76" s="32"/>
      <c r="F76" s="32"/>
      <c r="G76" s="32"/>
      <c r="H76" s="181"/>
      <c r="I76" s="175"/>
      <c r="J76" s="181"/>
      <c r="K76" s="175"/>
      <c r="L76" s="181"/>
      <c r="M76" s="175"/>
      <c r="N76" s="32"/>
    </row>
    <row r="77" spans="2:14" ht="13.5">
      <c r="B77" s="32"/>
      <c r="C77" s="32"/>
      <c r="D77" s="32"/>
      <c r="E77" s="32"/>
      <c r="F77" s="32"/>
      <c r="G77" s="32"/>
      <c r="H77" s="181"/>
      <c r="I77" s="175"/>
      <c r="J77" s="181"/>
      <c r="K77" s="175"/>
      <c r="L77" s="181"/>
      <c r="M77" s="175"/>
      <c r="N77" s="32"/>
    </row>
    <row r="78" spans="2:14" ht="13.5">
      <c r="B78" s="32"/>
      <c r="C78" s="32"/>
      <c r="D78" s="32"/>
      <c r="E78" s="32"/>
      <c r="F78" s="32"/>
      <c r="G78" s="32"/>
      <c r="H78" s="181"/>
      <c r="I78" s="175"/>
      <c r="J78" s="181"/>
      <c r="K78" s="175"/>
      <c r="L78" s="181"/>
      <c r="M78" s="175"/>
      <c r="N78" s="32"/>
    </row>
    <row r="79" spans="2:14" ht="13.5">
      <c r="B79" s="32"/>
      <c r="C79" s="32"/>
      <c r="D79" s="32"/>
      <c r="E79" s="32"/>
      <c r="F79" s="32"/>
      <c r="G79" s="32"/>
      <c r="H79" s="181"/>
      <c r="I79" s="175"/>
      <c r="J79" s="181"/>
      <c r="K79" s="175"/>
      <c r="L79" s="181"/>
      <c r="M79" s="175"/>
      <c r="N79" s="32"/>
    </row>
    <row r="80" spans="2:14" ht="13.5">
      <c r="B80" s="32"/>
      <c r="C80" s="32"/>
      <c r="D80" s="32"/>
      <c r="E80" s="32"/>
      <c r="F80" s="32"/>
      <c r="G80" s="32"/>
      <c r="H80" s="181"/>
      <c r="I80" s="175"/>
      <c r="J80" s="181"/>
      <c r="K80" s="175"/>
      <c r="L80" s="181"/>
      <c r="M80" s="175"/>
      <c r="N80" s="32"/>
    </row>
    <row r="81" spans="2:14" ht="13.5">
      <c r="B81" s="32"/>
      <c r="C81" s="32"/>
      <c r="D81" s="32"/>
      <c r="E81" s="32"/>
      <c r="F81" s="32"/>
      <c r="G81" s="32"/>
      <c r="H81" s="181"/>
      <c r="I81" s="175"/>
      <c r="J81" s="181"/>
      <c r="K81" s="175"/>
      <c r="L81" s="181"/>
      <c r="M81" s="175"/>
      <c r="N81" s="32"/>
    </row>
    <row r="82" spans="2:14" ht="13.5">
      <c r="B82" s="32"/>
      <c r="C82" s="32"/>
      <c r="D82" s="32"/>
      <c r="E82" s="32"/>
      <c r="F82" s="32"/>
      <c r="G82" s="32"/>
      <c r="H82" s="181"/>
      <c r="I82" s="175"/>
      <c r="J82" s="181"/>
      <c r="K82" s="175"/>
      <c r="L82" s="181"/>
      <c r="M82" s="175"/>
      <c r="N82" s="32"/>
    </row>
    <row r="83" spans="2:14" ht="13.5">
      <c r="B83" s="32"/>
      <c r="C83" s="32"/>
      <c r="D83" s="32"/>
      <c r="E83" s="32"/>
      <c r="F83" s="32"/>
      <c r="G83" s="32"/>
      <c r="H83" s="181"/>
      <c r="I83" s="175"/>
      <c r="J83" s="181"/>
      <c r="K83" s="175"/>
      <c r="L83" s="181"/>
      <c r="M83" s="175"/>
      <c r="N83" s="32"/>
    </row>
    <row r="84" spans="2:14" ht="13.5">
      <c r="B84" s="32"/>
      <c r="C84" s="32"/>
      <c r="D84" s="32"/>
      <c r="E84" s="32"/>
      <c r="F84" s="32"/>
      <c r="G84" s="32"/>
      <c r="H84" s="181"/>
      <c r="I84" s="175"/>
      <c r="J84" s="181"/>
      <c r="K84" s="175"/>
      <c r="L84" s="181"/>
      <c r="M84" s="175"/>
      <c r="N84" s="32"/>
    </row>
    <row r="85" spans="2:14" ht="13.5">
      <c r="B85" s="32"/>
      <c r="C85" s="32"/>
      <c r="D85" s="32"/>
      <c r="E85" s="32"/>
      <c r="F85" s="32"/>
      <c r="G85" s="32"/>
      <c r="H85" s="181"/>
      <c r="I85" s="175"/>
      <c r="J85" s="181"/>
      <c r="K85" s="175"/>
      <c r="L85" s="181"/>
      <c r="M85" s="175"/>
      <c r="N85" s="32"/>
    </row>
    <row r="86" spans="2:14" ht="13.5">
      <c r="B86" s="32"/>
      <c r="C86" s="32"/>
      <c r="D86" s="32"/>
      <c r="E86" s="32"/>
      <c r="F86" s="32"/>
      <c r="G86" s="32"/>
      <c r="H86" s="181"/>
      <c r="I86" s="175"/>
      <c r="J86" s="181"/>
      <c r="K86" s="175"/>
      <c r="L86" s="181"/>
      <c r="M86" s="175"/>
      <c r="N86" s="32"/>
    </row>
    <row r="87" spans="2:14" ht="13.5">
      <c r="B87" s="32"/>
      <c r="C87" s="32"/>
      <c r="D87" s="32"/>
      <c r="E87" s="32"/>
      <c r="F87" s="32"/>
      <c r="G87" s="32"/>
      <c r="H87" s="181"/>
      <c r="I87" s="175"/>
      <c r="J87" s="181"/>
      <c r="K87" s="175"/>
      <c r="L87" s="181"/>
      <c r="M87" s="175"/>
      <c r="N87" s="32"/>
    </row>
    <row r="88" spans="2:14" ht="13.5">
      <c r="B88" s="32"/>
      <c r="C88" s="32"/>
      <c r="D88" s="32"/>
      <c r="E88" s="32"/>
      <c r="F88" s="32"/>
      <c r="G88" s="32"/>
      <c r="H88" s="181"/>
      <c r="I88" s="175"/>
      <c r="J88" s="181"/>
      <c r="K88" s="175"/>
      <c r="L88" s="181"/>
      <c r="M88" s="175"/>
      <c r="N88" s="32"/>
    </row>
    <row r="89" spans="2:14" ht="13.5">
      <c r="B89" s="32"/>
      <c r="C89" s="32"/>
      <c r="D89" s="32"/>
      <c r="E89" s="32"/>
      <c r="F89" s="32"/>
      <c r="G89" s="32"/>
      <c r="H89" s="181"/>
      <c r="I89" s="175"/>
      <c r="J89" s="181"/>
      <c r="K89" s="175"/>
      <c r="L89" s="181"/>
      <c r="M89" s="175"/>
      <c r="N89" s="32"/>
    </row>
    <row r="90" spans="2:14" ht="13.5">
      <c r="B90" s="32"/>
      <c r="C90" s="32"/>
      <c r="D90" s="32"/>
      <c r="E90" s="32"/>
      <c r="F90" s="32"/>
      <c r="G90" s="32"/>
      <c r="H90" s="181"/>
      <c r="I90" s="175"/>
      <c r="J90" s="181"/>
      <c r="K90" s="175"/>
      <c r="L90" s="181"/>
      <c r="M90" s="175"/>
      <c r="N90" s="32"/>
    </row>
    <row r="91" spans="2:14" ht="13.5">
      <c r="B91" s="32"/>
      <c r="C91" s="32"/>
      <c r="D91" s="32"/>
      <c r="E91" s="32"/>
      <c r="F91" s="32"/>
      <c r="G91" s="32"/>
      <c r="H91" s="181"/>
      <c r="I91" s="175"/>
      <c r="J91" s="181"/>
      <c r="K91" s="175"/>
      <c r="L91" s="181"/>
      <c r="M91" s="175"/>
      <c r="N91" s="32"/>
    </row>
    <row r="92" spans="2:14" ht="13.5">
      <c r="B92" s="32"/>
      <c r="C92" s="32"/>
      <c r="D92" s="32"/>
      <c r="E92" s="32"/>
      <c r="F92" s="32"/>
      <c r="G92" s="32"/>
      <c r="H92" s="181"/>
      <c r="I92" s="175"/>
      <c r="J92" s="181"/>
      <c r="K92" s="175"/>
      <c r="L92" s="181"/>
      <c r="M92" s="175"/>
      <c r="N92" s="32"/>
    </row>
    <row r="93" spans="2:14" ht="13.5">
      <c r="B93" s="32"/>
      <c r="C93" s="32"/>
      <c r="D93" s="32"/>
      <c r="E93" s="32"/>
      <c r="F93" s="32"/>
      <c r="G93" s="32"/>
      <c r="H93" s="181"/>
      <c r="I93" s="175"/>
      <c r="J93" s="181"/>
      <c r="K93" s="175"/>
      <c r="L93" s="181"/>
      <c r="M93" s="175"/>
      <c r="N93" s="32"/>
    </row>
    <row r="94" spans="2:14" ht="13.5">
      <c r="B94" s="32"/>
      <c r="C94" s="32"/>
      <c r="D94" s="32"/>
      <c r="E94" s="32"/>
      <c r="F94" s="32"/>
      <c r="G94" s="32"/>
      <c r="H94" s="181"/>
      <c r="I94" s="175"/>
      <c r="J94" s="181"/>
      <c r="K94" s="175"/>
      <c r="L94" s="181"/>
      <c r="M94" s="175"/>
      <c r="N94" s="32"/>
    </row>
    <row r="95" spans="2:14" ht="13.5">
      <c r="B95" s="32"/>
      <c r="C95" s="32"/>
      <c r="D95" s="32"/>
      <c r="E95" s="32"/>
      <c r="F95" s="32"/>
      <c r="G95" s="32"/>
      <c r="H95" s="181"/>
      <c r="I95" s="175"/>
      <c r="J95" s="181"/>
      <c r="K95" s="175"/>
      <c r="L95" s="181"/>
      <c r="M95" s="175"/>
      <c r="N95" s="32"/>
    </row>
    <row r="96" spans="2:14" ht="13.5">
      <c r="B96" s="32"/>
      <c r="C96" s="32"/>
      <c r="D96" s="32"/>
      <c r="E96" s="32"/>
      <c r="F96" s="32"/>
      <c r="G96" s="32"/>
      <c r="H96" s="181"/>
      <c r="I96" s="175"/>
      <c r="J96" s="181"/>
      <c r="K96" s="175"/>
      <c r="L96" s="181"/>
      <c r="M96" s="175"/>
      <c r="N96" s="32"/>
    </row>
    <row r="97" spans="2:14" ht="13.5">
      <c r="B97" s="32"/>
      <c r="C97" s="32"/>
      <c r="D97" s="32"/>
      <c r="E97" s="32"/>
      <c r="F97" s="32"/>
      <c r="G97" s="32"/>
      <c r="H97" s="181"/>
      <c r="I97" s="175"/>
      <c r="J97" s="181"/>
      <c r="K97" s="175"/>
      <c r="L97" s="181"/>
      <c r="M97" s="175"/>
      <c r="N97" s="32"/>
    </row>
    <row r="98" spans="2:14" ht="13.5">
      <c r="B98" s="32"/>
      <c r="C98" s="32"/>
      <c r="D98" s="32"/>
      <c r="E98" s="32"/>
      <c r="F98" s="32"/>
      <c r="G98" s="32"/>
      <c r="H98" s="181"/>
      <c r="I98" s="175"/>
      <c r="J98" s="181"/>
      <c r="K98" s="175"/>
      <c r="L98" s="181"/>
      <c r="M98" s="175"/>
      <c r="N98" s="32"/>
    </row>
    <row r="99" spans="2:14" ht="13.5">
      <c r="B99" s="32"/>
      <c r="C99" s="32"/>
      <c r="D99" s="32"/>
      <c r="E99" s="32"/>
      <c r="F99" s="32"/>
      <c r="G99" s="32"/>
      <c r="H99" s="181"/>
      <c r="I99" s="175"/>
      <c r="J99" s="181"/>
      <c r="K99" s="175"/>
      <c r="L99" s="181"/>
      <c r="M99" s="175"/>
      <c r="N99" s="32"/>
    </row>
    <row r="100" spans="2:14" ht="13.5">
      <c r="B100" s="32"/>
      <c r="C100" s="32"/>
      <c r="D100" s="32"/>
      <c r="E100" s="32"/>
      <c r="F100" s="32"/>
      <c r="G100" s="32"/>
      <c r="H100" s="181"/>
      <c r="I100" s="175"/>
      <c r="J100" s="181"/>
      <c r="K100" s="175"/>
      <c r="L100" s="181"/>
      <c r="M100" s="175"/>
      <c r="N100" s="32"/>
    </row>
    <row r="101" spans="2:14" ht="13.5">
      <c r="B101" s="32"/>
      <c r="C101" s="32"/>
      <c r="D101" s="32"/>
      <c r="E101" s="32"/>
      <c r="F101" s="32"/>
      <c r="G101" s="32"/>
      <c r="H101" s="181"/>
      <c r="I101" s="175"/>
      <c r="J101" s="181"/>
      <c r="K101" s="175"/>
      <c r="L101" s="181"/>
      <c r="M101" s="175"/>
      <c r="N101" s="32"/>
    </row>
    <row r="102" spans="2:14" ht="13.5">
      <c r="B102" s="32"/>
      <c r="C102" s="32"/>
      <c r="D102" s="32"/>
      <c r="E102" s="32"/>
      <c r="F102" s="32"/>
      <c r="G102" s="32"/>
      <c r="H102" s="181"/>
      <c r="I102" s="175"/>
      <c r="J102" s="181"/>
      <c r="K102" s="175"/>
      <c r="L102" s="181"/>
      <c r="M102" s="175"/>
      <c r="N102" s="32"/>
    </row>
    <row r="103" spans="2:14" ht="13.5">
      <c r="B103" s="32"/>
      <c r="C103" s="32"/>
      <c r="D103" s="32"/>
      <c r="E103" s="32"/>
      <c r="F103" s="32"/>
      <c r="G103" s="32"/>
      <c r="H103" s="181"/>
      <c r="I103" s="175"/>
      <c r="J103" s="181"/>
      <c r="K103" s="175"/>
      <c r="L103" s="181"/>
      <c r="M103" s="175"/>
      <c r="N103" s="32"/>
    </row>
    <row r="104" spans="2:14" ht="13.5">
      <c r="B104" s="32"/>
      <c r="C104" s="32"/>
      <c r="D104" s="32"/>
      <c r="E104" s="32"/>
      <c r="F104" s="32"/>
      <c r="G104" s="32"/>
      <c r="H104" s="181"/>
      <c r="I104" s="175"/>
      <c r="J104" s="181"/>
      <c r="K104" s="175"/>
      <c r="L104" s="181"/>
      <c r="M104" s="175"/>
      <c r="N104" s="32"/>
    </row>
    <row r="105" spans="2:14" ht="13.5">
      <c r="B105" s="32"/>
      <c r="C105" s="32"/>
      <c r="D105" s="32"/>
      <c r="E105" s="32"/>
      <c r="F105" s="32"/>
      <c r="G105" s="32"/>
      <c r="H105" s="181"/>
      <c r="I105" s="175"/>
      <c r="J105" s="181"/>
      <c r="K105" s="175"/>
      <c r="L105" s="181"/>
      <c r="M105" s="175"/>
      <c r="N105" s="32"/>
    </row>
    <row r="106" spans="2:14" ht="13.5">
      <c r="B106" s="32"/>
      <c r="C106" s="32"/>
      <c r="D106" s="32"/>
      <c r="E106" s="32"/>
      <c r="F106" s="32"/>
      <c r="G106" s="32"/>
      <c r="H106" s="181"/>
      <c r="I106" s="175"/>
      <c r="J106" s="181"/>
      <c r="K106" s="175"/>
      <c r="L106" s="181"/>
      <c r="M106" s="175"/>
      <c r="N106" s="32"/>
    </row>
    <row r="107" spans="2:14" ht="13.5">
      <c r="B107" s="32"/>
      <c r="C107" s="32"/>
      <c r="D107" s="32"/>
      <c r="E107" s="32"/>
      <c r="F107" s="32"/>
      <c r="G107" s="32"/>
      <c r="H107" s="181"/>
      <c r="I107" s="175"/>
      <c r="J107" s="181"/>
      <c r="K107" s="175"/>
      <c r="L107" s="181"/>
      <c r="M107" s="175"/>
      <c r="N107" s="32"/>
    </row>
    <row r="108" spans="2:14" ht="13.5">
      <c r="B108" s="32"/>
      <c r="C108" s="32"/>
      <c r="D108" s="32"/>
      <c r="E108" s="32"/>
      <c r="F108" s="32"/>
      <c r="G108" s="32"/>
      <c r="H108" s="181"/>
      <c r="I108" s="175"/>
      <c r="J108" s="181"/>
      <c r="K108" s="175"/>
      <c r="L108" s="181"/>
      <c r="M108" s="175"/>
      <c r="N108" s="32"/>
    </row>
    <row r="109" spans="2:14" ht="13.5">
      <c r="B109" s="32"/>
      <c r="C109" s="32"/>
      <c r="D109" s="32"/>
      <c r="E109" s="32"/>
      <c r="F109" s="32"/>
      <c r="G109" s="32"/>
      <c r="H109" s="181"/>
      <c r="I109" s="175"/>
      <c r="J109" s="181"/>
      <c r="K109" s="175"/>
      <c r="L109" s="181"/>
      <c r="M109" s="175"/>
      <c r="N109" s="32"/>
    </row>
    <row r="110" spans="2:14" ht="13.5">
      <c r="B110" s="32"/>
      <c r="C110" s="32"/>
      <c r="D110" s="32"/>
      <c r="E110" s="32"/>
      <c r="F110" s="32"/>
      <c r="G110" s="32"/>
      <c r="H110" s="181"/>
      <c r="I110" s="175"/>
      <c r="J110" s="181"/>
      <c r="K110" s="175"/>
      <c r="L110" s="181"/>
      <c r="M110" s="175"/>
      <c r="N110" s="32"/>
    </row>
    <row r="111" spans="2:14" ht="13.5">
      <c r="B111" s="32"/>
      <c r="C111" s="32"/>
      <c r="D111" s="32"/>
      <c r="E111" s="32"/>
      <c r="F111" s="32"/>
      <c r="G111" s="32"/>
      <c r="H111" s="181"/>
      <c r="I111" s="175"/>
      <c r="J111" s="181"/>
      <c r="K111" s="175"/>
      <c r="L111" s="181"/>
      <c r="M111" s="175"/>
      <c r="N111" s="32"/>
    </row>
    <row r="112" spans="2:14" ht="13.5">
      <c r="B112" s="32"/>
      <c r="C112" s="32"/>
      <c r="D112" s="32"/>
      <c r="E112" s="32"/>
      <c r="F112" s="32"/>
      <c r="G112" s="32"/>
      <c r="H112" s="181"/>
      <c r="I112" s="175"/>
      <c r="J112" s="181"/>
      <c r="K112" s="175"/>
      <c r="L112" s="181"/>
      <c r="M112" s="175"/>
      <c r="N112" s="32"/>
    </row>
    <row r="113" spans="2:14" ht="13.5">
      <c r="B113" s="32"/>
      <c r="C113" s="32"/>
      <c r="D113" s="32"/>
      <c r="E113" s="32"/>
      <c r="F113" s="32"/>
      <c r="G113" s="32"/>
      <c r="H113" s="181"/>
      <c r="I113" s="175"/>
      <c r="J113" s="181"/>
      <c r="K113" s="175"/>
      <c r="L113" s="181"/>
      <c r="M113" s="175"/>
      <c r="N113" s="32"/>
    </row>
    <row r="114" spans="2:14" ht="13.5">
      <c r="B114" s="32"/>
      <c r="C114" s="32"/>
      <c r="D114" s="32"/>
      <c r="E114" s="32"/>
      <c r="F114" s="32"/>
      <c r="G114" s="32"/>
      <c r="H114" s="181"/>
      <c r="I114" s="175"/>
      <c r="J114" s="181"/>
      <c r="K114" s="175"/>
      <c r="L114" s="181"/>
      <c r="M114" s="175"/>
      <c r="N114" s="32"/>
    </row>
    <row r="115" spans="2:14" ht="13.5">
      <c r="B115" s="32"/>
      <c r="C115" s="32"/>
      <c r="D115" s="32"/>
      <c r="E115" s="32"/>
      <c r="F115" s="32"/>
      <c r="G115" s="32"/>
      <c r="H115" s="181"/>
      <c r="I115" s="175"/>
      <c r="J115" s="181"/>
      <c r="K115" s="175"/>
      <c r="L115" s="181"/>
      <c r="M115" s="175"/>
      <c r="N115" s="32"/>
    </row>
    <row r="116" spans="2:14" ht="13.5">
      <c r="B116" s="32"/>
      <c r="C116" s="32"/>
      <c r="D116" s="32"/>
      <c r="E116" s="32"/>
      <c r="F116" s="32"/>
      <c r="G116" s="32"/>
      <c r="H116" s="181"/>
      <c r="I116" s="175"/>
      <c r="J116" s="181"/>
      <c r="K116" s="175"/>
      <c r="L116" s="181"/>
      <c r="M116" s="175"/>
      <c r="N116" s="32"/>
    </row>
    <row r="117" spans="2:14" ht="13.5">
      <c r="B117" s="32"/>
      <c r="C117" s="32"/>
      <c r="D117" s="32"/>
      <c r="E117" s="32"/>
      <c r="F117" s="32"/>
      <c r="G117" s="32"/>
      <c r="H117" s="181"/>
      <c r="I117" s="175"/>
      <c r="J117" s="181"/>
      <c r="K117" s="175"/>
      <c r="L117" s="181"/>
      <c r="M117" s="175"/>
      <c r="N117" s="32"/>
    </row>
    <row r="118" spans="2:14" ht="13.5">
      <c r="B118" s="32"/>
      <c r="C118" s="32"/>
      <c r="D118" s="32"/>
      <c r="E118" s="32"/>
      <c r="F118" s="32"/>
      <c r="G118" s="32"/>
      <c r="H118" s="181"/>
      <c r="I118" s="175"/>
      <c r="J118" s="181"/>
      <c r="K118" s="175"/>
      <c r="L118" s="181"/>
      <c r="M118" s="175"/>
      <c r="N118" s="32"/>
    </row>
    <row r="119" spans="2:14" ht="13.5">
      <c r="B119" s="32"/>
      <c r="C119" s="32"/>
      <c r="D119" s="32"/>
      <c r="E119" s="32"/>
      <c r="F119" s="32"/>
      <c r="G119" s="32"/>
      <c r="H119" s="181"/>
      <c r="I119" s="175"/>
      <c r="J119" s="181"/>
      <c r="K119" s="175"/>
      <c r="L119" s="181"/>
      <c r="M119" s="175"/>
      <c r="N119" s="32"/>
    </row>
    <row r="120" spans="2:14" ht="13.5">
      <c r="B120" s="32"/>
      <c r="C120" s="32"/>
      <c r="D120" s="32"/>
      <c r="E120" s="32"/>
      <c r="F120" s="32"/>
      <c r="G120" s="32"/>
      <c r="H120" s="181"/>
      <c r="I120" s="175"/>
      <c r="J120" s="181"/>
      <c r="K120" s="175"/>
      <c r="L120" s="181"/>
      <c r="M120" s="175"/>
      <c r="N120" s="32"/>
    </row>
    <row r="121" spans="2:14" ht="13.5">
      <c r="B121" s="32"/>
      <c r="C121" s="32"/>
      <c r="D121" s="32"/>
      <c r="E121" s="32"/>
      <c r="F121" s="32"/>
      <c r="G121" s="32"/>
      <c r="H121" s="181"/>
      <c r="I121" s="175"/>
      <c r="J121" s="181"/>
      <c r="K121" s="175"/>
      <c r="L121" s="181"/>
      <c r="M121" s="175"/>
      <c r="N121" s="32"/>
    </row>
    <row r="122" spans="2:14" ht="13.5">
      <c r="B122" s="32"/>
      <c r="C122" s="32"/>
      <c r="D122" s="32"/>
      <c r="E122" s="32"/>
      <c r="F122" s="32"/>
      <c r="G122" s="32"/>
      <c r="H122" s="181"/>
      <c r="I122" s="175"/>
      <c r="J122" s="181"/>
      <c r="K122" s="175"/>
      <c r="L122" s="181"/>
      <c r="M122" s="175"/>
      <c r="N122" s="32"/>
    </row>
    <row r="123" spans="2:14" ht="13.5">
      <c r="B123" s="32"/>
      <c r="C123" s="32"/>
      <c r="D123" s="32"/>
      <c r="E123" s="32"/>
      <c r="F123" s="32"/>
      <c r="G123" s="32"/>
      <c r="H123" s="181"/>
      <c r="I123" s="175"/>
      <c r="J123" s="181"/>
      <c r="K123" s="175"/>
      <c r="L123" s="181"/>
      <c r="M123" s="175"/>
      <c r="N123" s="32"/>
    </row>
    <row r="124" spans="2:14" ht="13.5">
      <c r="B124" s="32"/>
      <c r="C124" s="32"/>
      <c r="D124" s="32"/>
      <c r="E124" s="32"/>
      <c r="F124" s="32"/>
      <c r="G124" s="32"/>
      <c r="H124" s="181"/>
      <c r="I124" s="175"/>
      <c r="J124" s="181"/>
      <c r="K124" s="175"/>
      <c r="L124" s="181"/>
      <c r="M124" s="175"/>
      <c r="N124" s="32"/>
    </row>
    <row r="125" spans="2:14" ht="13.5">
      <c r="B125" s="32"/>
      <c r="C125" s="32"/>
      <c r="D125" s="32"/>
      <c r="E125" s="32"/>
      <c r="F125" s="32"/>
      <c r="G125" s="32"/>
      <c r="H125" s="181"/>
      <c r="I125" s="175"/>
      <c r="J125" s="181"/>
      <c r="K125" s="175"/>
      <c r="L125" s="181"/>
      <c r="M125" s="175"/>
      <c r="N125" s="32"/>
    </row>
    <row r="126" spans="2:14" ht="13.5">
      <c r="B126" s="32"/>
      <c r="C126" s="32"/>
      <c r="D126" s="32"/>
      <c r="E126" s="32"/>
      <c r="F126" s="32"/>
      <c r="G126" s="32"/>
      <c r="H126" s="181"/>
      <c r="I126" s="175"/>
      <c r="J126" s="181"/>
      <c r="K126" s="175"/>
      <c r="L126" s="181"/>
      <c r="M126" s="175"/>
      <c r="N126" s="32"/>
    </row>
    <row r="127" spans="2:14" ht="13.5">
      <c r="B127" s="32"/>
      <c r="C127" s="32"/>
      <c r="D127" s="32"/>
      <c r="E127" s="32"/>
      <c r="F127" s="32"/>
      <c r="G127" s="32"/>
      <c r="H127" s="181"/>
      <c r="I127" s="175"/>
      <c r="J127" s="181"/>
      <c r="K127" s="175"/>
      <c r="L127" s="181"/>
      <c r="M127" s="175"/>
      <c r="N127" s="32"/>
    </row>
    <row r="128" spans="2:14" ht="13.5">
      <c r="B128" s="32"/>
      <c r="C128" s="32"/>
      <c r="D128" s="32"/>
      <c r="E128" s="32"/>
      <c r="F128" s="32"/>
      <c r="G128" s="32"/>
      <c r="H128" s="181"/>
      <c r="I128" s="175"/>
      <c r="J128" s="181"/>
      <c r="K128" s="175"/>
      <c r="L128" s="181"/>
      <c r="M128" s="175"/>
      <c r="N128" s="32"/>
    </row>
    <row r="129" spans="2:14" ht="13.5">
      <c r="B129" s="32"/>
      <c r="C129" s="32"/>
      <c r="D129" s="32"/>
      <c r="E129" s="32"/>
      <c r="F129" s="32"/>
      <c r="G129" s="32"/>
      <c r="H129" s="181"/>
      <c r="I129" s="175"/>
      <c r="J129" s="181"/>
      <c r="K129" s="175"/>
      <c r="L129" s="181"/>
      <c r="M129" s="175"/>
      <c r="N129" s="32"/>
    </row>
    <row r="130" spans="2:14" ht="13.5">
      <c r="B130" s="32"/>
      <c r="C130" s="32"/>
      <c r="D130" s="32"/>
      <c r="E130" s="32"/>
      <c r="F130" s="32"/>
      <c r="G130" s="32"/>
      <c r="H130" s="181"/>
      <c r="I130" s="175"/>
      <c r="J130" s="181"/>
      <c r="K130" s="175"/>
      <c r="L130" s="181"/>
      <c r="M130" s="175"/>
      <c r="N130" s="32"/>
    </row>
    <row r="131" spans="2:14" ht="13.5">
      <c r="B131" s="32"/>
      <c r="C131" s="32"/>
      <c r="D131" s="32"/>
      <c r="E131" s="32"/>
      <c r="F131" s="32"/>
      <c r="G131" s="32"/>
      <c r="H131" s="181"/>
      <c r="I131" s="175"/>
      <c r="J131" s="181"/>
      <c r="K131" s="175"/>
      <c r="L131" s="181"/>
      <c r="M131" s="175"/>
      <c r="N131" s="32"/>
    </row>
    <row r="132" spans="2:14" ht="13.5">
      <c r="B132" s="32"/>
      <c r="C132" s="32"/>
      <c r="D132" s="32"/>
      <c r="E132" s="32"/>
      <c r="F132" s="32"/>
      <c r="G132" s="32"/>
      <c r="H132" s="181"/>
      <c r="I132" s="175"/>
      <c r="J132" s="181"/>
      <c r="K132" s="175"/>
      <c r="L132" s="181"/>
      <c r="M132" s="175"/>
      <c r="N132" s="32"/>
    </row>
    <row r="133" spans="2:14" ht="13.5">
      <c r="B133" s="32"/>
      <c r="C133" s="32"/>
      <c r="D133" s="32"/>
      <c r="E133" s="32"/>
      <c r="F133" s="32"/>
      <c r="G133" s="32"/>
      <c r="H133" s="181"/>
      <c r="I133" s="175"/>
      <c r="J133" s="181"/>
      <c r="K133" s="175"/>
      <c r="L133" s="181"/>
      <c r="M133" s="175"/>
      <c r="N133" s="32"/>
    </row>
    <row r="134" spans="2:14" ht="13.5">
      <c r="B134" s="32"/>
      <c r="C134" s="32"/>
      <c r="D134" s="32"/>
      <c r="E134" s="32"/>
      <c r="F134" s="32"/>
      <c r="G134" s="32"/>
      <c r="H134" s="181"/>
      <c r="I134" s="175"/>
      <c r="J134" s="181"/>
      <c r="K134" s="175"/>
      <c r="L134" s="181"/>
      <c r="M134" s="175"/>
      <c r="N134" s="32"/>
    </row>
    <row r="135" spans="2:14" ht="13.5">
      <c r="B135" s="32"/>
      <c r="C135" s="32"/>
      <c r="D135" s="32"/>
      <c r="E135" s="32"/>
      <c r="F135" s="32"/>
      <c r="G135" s="32"/>
      <c r="H135" s="181"/>
      <c r="I135" s="175"/>
      <c r="J135" s="181"/>
      <c r="K135" s="175"/>
      <c r="L135" s="181"/>
      <c r="M135" s="175"/>
      <c r="N135" s="32"/>
    </row>
    <row r="136" spans="2:14" ht="13.5">
      <c r="B136" s="32"/>
      <c r="C136" s="32"/>
      <c r="D136" s="32"/>
      <c r="E136" s="32"/>
      <c r="F136" s="32"/>
      <c r="G136" s="32"/>
      <c r="H136" s="181"/>
      <c r="I136" s="175"/>
      <c r="J136" s="181"/>
      <c r="K136" s="175"/>
      <c r="L136" s="181"/>
      <c r="M136" s="175"/>
      <c r="N136" s="32"/>
    </row>
    <row r="137" spans="2:14" ht="13.5">
      <c r="B137" s="32"/>
      <c r="C137" s="32"/>
      <c r="D137" s="32"/>
      <c r="E137" s="32"/>
      <c r="F137" s="32"/>
      <c r="G137" s="32"/>
      <c r="H137" s="181"/>
      <c r="I137" s="175"/>
      <c r="J137" s="181"/>
      <c r="K137" s="175"/>
      <c r="L137" s="181"/>
      <c r="M137" s="175"/>
      <c r="N137" s="32"/>
    </row>
    <row r="138" spans="2:14" ht="13.5">
      <c r="B138" s="32"/>
      <c r="C138" s="32"/>
      <c r="D138" s="32"/>
      <c r="E138" s="32"/>
      <c r="F138" s="32"/>
      <c r="G138" s="32"/>
      <c r="H138" s="181"/>
      <c r="I138" s="175"/>
      <c r="J138" s="181"/>
      <c r="K138" s="175"/>
      <c r="L138" s="181"/>
      <c r="M138" s="175"/>
      <c r="N138" s="32"/>
    </row>
    <row r="139" spans="2:14" ht="13.5">
      <c r="B139" s="32"/>
      <c r="C139" s="32"/>
      <c r="D139" s="32"/>
      <c r="E139" s="32"/>
      <c r="F139" s="32"/>
      <c r="G139" s="32"/>
      <c r="H139" s="181"/>
      <c r="I139" s="175"/>
      <c r="J139" s="181"/>
      <c r="K139" s="175"/>
      <c r="L139" s="181"/>
      <c r="M139" s="175"/>
      <c r="N139" s="32"/>
    </row>
    <row r="140" spans="2:14" ht="13.5">
      <c r="B140" s="32"/>
      <c r="C140" s="32"/>
      <c r="D140" s="32"/>
      <c r="E140" s="32"/>
      <c r="F140" s="32"/>
      <c r="G140" s="32"/>
      <c r="H140" s="181"/>
      <c r="I140" s="175"/>
      <c r="J140" s="181"/>
      <c r="K140" s="175"/>
      <c r="L140" s="181"/>
      <c r="M140" s="175"/>
      <c r="N140" s="32"/>
    </row>
    <row r="141" spans="2:14" ht="13.5">
      <c r="B141" s="32"/>
      <c r="C141" s="32"/>
      <c r="D141" s="32"/>
      <c r="E141" s="32"/>
      <c r="F141" s="32"/>
      <c r="G141" s="32"/>
      <c r="H141" s="181"/>
      <c r="I141" s="175"/>
      <c r="J141" s="181"/>
      <c r="K141" s="175"/>
      <c r="L141" s="181"/>
      <c r="M141" s="175"/>
      <c r="N141" s="32"/>
    </row>
    <row r="142" spans="2:14" ht="13.5">
      <c r="B142" s="32"/>
      <c r="C142" s="32"/>
      <c r="D142" s="32"/>
      <c r="E142" s="32"/>
      <c r="F142" s="32"/>
      <c r="G142" s="32"/>
      <c r="H142" s="181"/>
      <c r="I142" s="175"/>
      <c r="J142" s="181"/>
      <c r="K142" s="175"/>
      <c r="L142" s="181"/>
      <c r="M142" s="175"/>
      <c r="N142" s="32"/>
    </row>
    <row r="143" spans="2:14" ht="13.5">
      <c r="B143" s="32"/>
      <c r="C143" s="32"/>
      <c r="D143" s="32"/>
      <c r="E143" s="32"/>
      <c r="F143" s="32"/>
      <c r="G143" s="32"/>
      <c r="H143" s="181"/>
      <c r="I143" s="175"/>
      <c r="J143" s="181"/>
      <c r="K143" s="175"/>
      <c r="L143" s="181"/>
      <c r="M143" s="175"/>
      <c r="N143" s="32"/>
    </row>
    <row r="144" spans="2:14" ht="13.5">
      <c r="B144" s="32"/>
      <c r="C144" s="32"/>
      <c r="D144" s="32"/>
      <c r="E144" s="32"/>
      <c r="F144" s="32"/>
      <c r="G144" s="32"/>
      <c r="H144" s="181"/>
      <c r="I144" s="175"/>
      <c r="J144" s="181"/>
      <c r="K144" s="175"/>
      <c r="L144" s="181"/>
      <c r="M144" s="175"/>
      <c r="N144" s="32"/>
    </row>
    <row r="145" spans="2:14" ht="13.5">
      <c r="B145" s="32"/>
      <c r="C145" s="32"/>
      <c r="D145" s="32"/>
      <c r="E145" s="32"/>
      <c r="F145" s="32"/>
      <c r="G145" s="32"/>
      <c r="H145" s="181"/>
      <c r="I145" s="175"/>
      <c r="J145" s="181"/>
      <c r="K145" s="175"/>
      <c r="L145" s="181"/>
      <c r="M145" s="175"/>
      <c r="N145" s="32"/>
    </row>
    <row r="146" spans="2:14" ht="13.5">
      <c r="B146" s="32"/>
      <c r="C146" s="32"/>
      <c r="D146" s="32"/>
      <c r="E146" s="32"/>
      <c r="F146" s="32"/>
      <c r="G146" s="32"/>
      <c r="H146" s="181"/>
      <c r="I146" s="175"/>
      <c r="J146" s="181"/>
      <c r="K146" s="175"/>
      <c r="L146" s="181"/>
      <c r="M146" s="175"/>
      <c r="N146" s="32"/>
    </row>
    <row r="147" spans="2:14" ht="13.5">
      <c r="B147" s="32"/>
      <c r="C147" s="32"/>
      <c r="D147" s="32"/>
      <c r="E147" s="32"/>
      <c r="F147" s="32"/>
      <c r="G147" s="32"/>
      <c r="H147" s="181"/>
      <c r="I147" s="175"/>
      <c r="J147" s="181"/>
      <c r="K147" s="175"/>
      <c r="L147" s="181"/>
      <c r="M147" s="175"/>
      <c r="N147" s="32"/>
    </row>
    <row r="148" spans="2:14" ht="13.5">
      <c r="B148" s="32"/>
      <c r="C148" s="32"/>
      <c r="D148" s="32"/>
      <c r="E148" s="32"/>
      <c r="F148" s="32"/>
      <c r="G148" s="32"/>
      <c r="H148" s="181"/>
      <c r="I148" s="175"/>
      <c r="J148" s="181"/>
      <c r="K148" s="175"/>
      <c r="L148" s="181"/>
      <c r="M148" s="175"/>
      <c r="N148" s="32"/>
    </row>
    <row r="149" spans="2:14" ht="13.5">
      <c r="B149" s="32"/>
      <c r="C149" s="32"/>
      <c r="D149" s="32"/>
      <c r="E149" s="32"/>
      <c r="F149" s="32"/>
      <c r="G149" s="32"/>
      <c r="H149" s="181"/>
      <c r="I149" s="175"/>
      <c r="J149" s="181"/>
      <c r="K149" s="175"/>
      <c r="L149" s="181"/>
      <c r="M149" s="175"/>
      <c r="N149" s="32"/>
    </row>
    <row r="150" spans="2:14" ht="13.5">
      <c r="B150" s="32"/>
      <c r="C150" s="32"/>
      <c r="D150" s="32"/>
      <c r="E150" s="32"/>
      <c r="F150" s="32"/>
      <c r="G150" s="32"/>
      <c r="H150" s="181"/>
      <c r="I150" s="175"/>
      <c r="J150" s="181"/>
      <c r="K150" s="175"/>
      <c r="L150" s="181"/>
      <c r="M150" s="175"/>
      <c r="N150" s="32"/>
    </row>
    <row r="151" spans="2:14" ht="13.5">
      <c r="B151" s="32"/>
      <c r="C151" s="32"/>
      <c r="D151" s="32"/>
      <c r="E151" s="32"/>
      <c r="F151" s="32"/>
      <c r="G151" s="32"/>
      <c r="H151" s="181"/>
      <c r="I151" s="175"/>
      <c r="J151" s="181"/>
      <c r="K151" s="175"/>
      <c r="L151" s="181"/>
      <c r="M151" s="175"/>
      <c r="N151" s="32"/>
    </row>
    <row r="152" spans="2:14" ht="13.5">
      <c r="B152" s="32"/>
      <c r="C152" s="32"/>
      <c r="D152" s="32"/>
      <c r="E152" s="32"/>
      <c r="F152" s="32"/>
      <c r="G152" s="32"/>
      <c r="H152" s="181"/>
      <c r="I152" s="175"/>
      <c r="J152" s="181"/>
      <c r="K152" s="175"/>
      <c r="L152" s="181"/>
      <c r="M152" s="175"/>
      <c r="N152" s="32"/>
    </row>
    <row r="153" spans="2:14" ht="13.5">
      <c r="B153" s="32"/>
      <c r="C153" s="32"/>
      <c r="D153" s="32"/>
      <c r="E153" s="32"/>
      <c r="F153" s="32"/>
      <c r="G153" s="32"/>
      <c r="H153" s="181"/>
      <c r="I153" s="175"/>
      <c r="J153" s="181"/>
      <c r="K153" s="175"/>
      <c r="L153" s="181"/>
      <c r="M153" s="175"/>
      <c r="N153" s="32"/>
    </row>
    <row r="154" spans="2:14" ht="13.5">
      <c r="B154" s="32"/>
      <c r="C154" s="32"/>
      <c r="D154" s="32"/>
      <c r="E154" s="32"/>
      <c r="F154" s="32"/>
      <c r="G154" s="32"/>
      <c r="H154" s="181"/>
      <c r="I154" s="175"/>
      <c r="J154" s="181"/>
      <c r="K154" s="175"/>
      <c r="L154" s="181"/>
      <c r="M154" s="175"/>
      <c r="N154" s="32"/>
    </row>
    <row r="155" spans="2:14" ht="13.5">
      <c r="B155" s="32"/>
      <c r="C155" s="32"/>
      <c r="D155" s="32"/>
      <c r="E155" s="32"/>
      <c r="F155" s="32"/>
      <c r="G155" s="32"/>
      <c r="H155" s="181"/>
      <c r="I155" s="175"/>
      <c r="J155" s="181"/>
      <c r="K155" s="175"/>
      <c r="L155" s="181"/>
      <c r="M155" s="175"/>
      <c r="N155" s="32"/>
    </row>
    <row r="156" spans="2:14" ht="13.5">
      <c r="B156" s="32"/>
      <c r="C156" s="32"/>
      <c r="D156" s="32"/>
      <c r="E156" s="32"/>
      <c r="F156" s="32"/>
      <c r="G156" s="32"/>
      <c r="H156" s="181"/>
      <c r="I156" s="175"/>
      <c r="J156" s="181"/>
      <c r="K156" s="175"/>
      <c r="L156" s="181"/>
      <c r="M156" s="175"/>
      <c r="N156" s="32"/>
    </row>
    <row r="157" spans="2:14" ht="13.5">
      <c r="B157" s="32"/>
      <c r="C157" s="32"/>
      <c r="D157" s="32"/>
      <c r="E157" s="32"/>
      <c r="F157" s="32"/>
      <c r="G157" s="32"/>
      <c r="H157" s="181"/>
      <c r="I157" s="175"/>
      <c r="J157" s="181"/>
      <c r="K157" s="175"/>
      <c r="L157" s="181"/>
      <c r="M157" s="175"/>
      <c r="N157" s="32"/>
    </row>
    <row r="158" spans="2:14" ht="13.5">
      <c r="B158" s="32"/>
      <c r="C158" s="32"/>
      <c r="D158" s="32"/>
      <c r="E158" s="32"/>
      <c r="F158" s="32"/>
      <c r="G158" s="32"/>
      <c r="H158" s="181"/>
      <c r="I158" s="175"/>
      <c r="J158" s="181"/>
      <c r="K158" s="175"/>
      <c r="L158" s="181"/>
      <c r="M158" s="175"/>
      <c r="N158" s="32"/>
    </row>
    <row r="159" spans="2:14" ht="13.5">
      <c r="B159" s="32"/>
      <c r="C159" s="32"/>
      <c r="D159" s="32"/>
      <c r="E159" s="32"/>
      <c r="F159" s="32"/>
      <c r="G159" s="32"/>
      <c r="H159" s="181"/>
      <c r="I159" s="175"/>
      <c r="J159" s="181"/>
      <c r="K159" s="175"/>
      <c r="L159" s="181"/>
      <c r="M159" s="175"/>
      <c r="N159" s="32"/>
    </row>
    <row r="160" spans="2:14" ht="13.5">
      <c r="B160" s="32"/>
      <c r="C160" s="32"/>
      <c r="D160" s="32"/>
      <c r="E160" s="32"/>
      <c r="F160" s="32"/>
      <c r="G160" s="32"/>
      <c r="H160" s="181"/>
      <c r="I160" s="175"/>
      <c r="J160" s="181"/>
      <c r="K160" s="175"/>
      <c r="L160" s="181"/>
      <c r="M160" s="175"/>
      <c r="N160" s="32"/>
    </row>
    <row r="161" spans="2:14" ht="13.5">
      <c r="B161" s="32"/>
      <c r="C161" s="32"/>
      <c r="D161" s="32"/>
      <c r="E161" s="32"/>
      <c r="F161" s="32"/>
      <c r="G161" s="32"/>
      <c r="H161" s="181"/>
      <c r="I161" s="175"/>
      <c r="J161" s="181"/>
      <c r="K161" s="175"/>
      <c r="L161" s="181"/>
      <c r="M161" s="175"/>
      <c r="N161" s="32"/>
    </row>
    <row r="162" spans="2:14" ht="13.5">
      <c r="B162" s="32"/>
      <c r="C162" s="32"/>
      <c r="D162" s="32"/>
      <c r="E162" s="32"/>
      <c r="F162" s="32"/>
      <c r="G162" s="32"/>
      <c r="H162" s="181"/>
      <c r="I162" s="175"/>
      <c r="J162" s="181"/>
      <c r="K162" s="175"/>
      <c r="L162" s="181"/>
      <c r="M162" s="175"/>
      <c r="N162" s="32"/>
    </row>
    <row r="163" spans="2:14" ht="13.5">
      <c r="B163" s="32"/>
      <c r="C163" s="32"/>
      <c r="D163" s="32"/>
      <c r="E163" s="32"/>
      <c r="F163" s="32"/>
      <c r="G163" s="32"/>
      <c r="H163" s="181"/>
      <c r="I163" s="175"/>
      <c r="J163" s="181"/>
      <c r="K163" s="175"/>
      <c r="L163" s="181"/>
      <c r="M163" s="175"/>
      <c r="N163" s="32"/>
    </row>
    <row r="164" spans="2:14" ht="13.5">
      <c r="B164" s="32"/>
      <c r="C164" s="32"/>
      <c r="D164" s="32"/>
      <c r="E164" s="32"/>
      <c r="F164" s="32"/>
      <c r="G164" s="32"/>
      <c r="H164" s="181"/>
      <c r="I164" s="175"/>
      <c r="J164" s="181"/>
      <c r="K164" s="175"/>
      <c r="L164" s="181"/>
      <c r="M164" s="175"/>
      <c r="N164" s="32"/>
    </row>
    <row r="165" spans="2:14" ht="13.5">
      <c r="B165" s="32"/>
      <c r="C165" s="32"/>
      <c r="D165" s="32"/>
      <c r="E165" s="32"/>
      <c r="F165" s="32"/>
      <c r="G165" s="32"/>
      <c r="H165" s="181"/>
      <c r="I165" s="175"/>
      <c r="J165" s="181"/>
      <c r="K165" s="175"/>
      <c r="L165" s="181"/>
      <c r="M165" s="175"/>
      <c r="N165" s="32"/>
    </row>
    <row r="166" spans="2:14" ht="13.5">
      <c r="B166" s="32"/>
      <c r="C166" s="32"/>
      <c r="D166" s="32"/>
      <c r="E166" s="32"/>
      <c r="F166" s="32"/>
      <c r="G166" s="32"/>
      <c r="H166" s="181"/>
      <c r="I166" s="175"/>
      <c r="J166" s="181"/>
      <c r="K166" s="175"/>
      <c r="L166" s="181"/>
      <c r="M166" s="175"/>
      <c r="N166" s="32"/>
    </row>
    <row r="167" spans="2:14" ht="13.5">
      <c r="B167" s="32"/>
      <c r="C167" s="32"/>
      <c r="D167" s="32"/>
      <c r="E167" s="32"/>
      <c r="F167" s="32"/>
      <c r="G167" s="32"/>
      <c r="H167" s="181"/>
      <c r="I167" s="175"/>
      <c r="J167" s="181"/>
      <c r="K167" s="175"/>
      <c r="L167" s="181"/>
      <c r="M167" s="175"/>
      <c r="N167" s="32"/>
    </row>
    <row r="168" spans="2:14" ht="13.5">
      <c r="B168" s="32"/>
      <c r="C168" s="32"/>
      <c r="D168" s="32"/>
      <c r="E168" s="32"/>
      <c r="F168" s="32"/>
      <c r="G168" s="32"/>
      <c r="H168" s="181"/>
      <c r="I168" s="175"/>
      <c r="J168" s="181"/>
      <c r="K168" s="175"/>
      <c r="L168" s="181"/>
      <c r="M168" s="175"/>
      <c r="N168" s="32"/>
    </row>
    <row r="169" spans="2:14" ht="13.5">
      <c r="B169" s="32"/>
      <c r="C169" s="32"/>
      <c r="D169" s="32"/>
      <c r="E169" s="32"/>
      <c r="F169" s="32"/>
      <c r="G169" s="32"/>
      <c r="H169" s="181"/>
      <c r="I169" s="175"/>
      <c r="J169" s="181"/>
      <c r="K169" s="175"/>
      <c r="L169" s="181"/>
      <c r="M169" s="175"/>
      <c r="N169" s="32"/>
    </row>
    <row r="170" spans="2:14" ht="13.5">
      <c r="B170" s="32"/>
      <c r="C170" s="32"/>
      <c r="D170" s="32"/>
      <c r="E170" s="32"/>
      <c r="F170" s="32"/>
      <c r="G170" s="32"/>
      <c r="H170" s="181"/>
      <c r="I170" s="175"/>
      <c r="J170" s="181"/>
      <c r="K170" s="175"/>
      <c r="L170" s="181"/>
      <c r="M170" s="175"/>
      <c r="N170" s="32"/>
    </row>
    <row r="171" spans="2:14" ht="13.5">
      <c r="B171" s="32"/>
      <c r="C171" s="32"/>
      <c r="D171" s="32"/>
      <c r="E171" s="32"/>
      <c r="F171" s="32"/>
      <c r="G171" s="32"/>
      <c r="H171" s="181"/>
      <c r="I171" s="175"/>
      <c r="J171" s="181"/>
      <c r="K171" s="175"/>
      <c r="L171" s="181"/>
      <c r="M171" s="175"/>
      <c r="N171" s="32"/>
    </row>
    <row r="172" spans="2:14" ht="13.5">
      <c r="B172" s="32"/>
      <c r="C172" s="32"/>
      <c r="D172" s="32"/>
      <c r="E172" s="32"/>
      <c r="F172" s="32"/>
      <c r="G172" s="32"/>
      <c r="H172" s="181"/>
      <c r="I172" s="175"/>
      <c r="J172" s="181"/>
      <c r="K172" s="175"/>
      <c r="L172" s="181"/>
      <c r="M172" s="175"/>
      <c r="N172" s="32"/>
    </row>
    <row r="173" spans="2:14" ht="6" customHeight="1">
      <c r="B173" s="32"/>
      <c r="C173" s="32"/>
      <c r="D173" s="32"/>
      <c r="E173" s="32"/>
      <c r="F173" s="32"/>
      <c r="G173" s="32"/>
      <c r="H173" s="181"/>
      <c r="I173" s="175"/>
      <c r="J173" s="181"/>
      <c r="K173" s="175"/>
      <c r="L173" s="181"/>
      <c r="M173" s="175"/>
      <c r="N173" s="32"/>
    </row>
  </sheetData>
  <sheetProtection/>
  <mergeCells count="55">
    <mergeCell ref="C35:G35"/>
    <mergeCell ref="C39:G39"/>
    <mergeCell ref="C38:G38"/>
    <mergeCell ref="C36:G36"/>
    <mergeCell ref="C37:G37"/>
    <mergeCell ref="C32:G32"/>
    <mergeCell ref="C33:G33"/>
    <mergeCell ref="C34:G34"/>
    <mergeCell ref="C31:G31"/>
    <mergeCell ref="C4:M4"/>
    <mergeCell ref="H7:I7"/>
    <mergeCell ref="J7:K7"/>
    <mergeCell ref="L7:M7"/>
    <mergeCell ref="H6:M6"/>
    <mergeCell ref="C6:G8"/>
    <mergeCell ref="C26:G26"/>
    <mergeCell ref="C25:G25"/>
    <mergeCell ref="C28:G28"/>
    <mergeCell ref="P10:T10"/>
    <mergeCell ref="P11:T11"/>
    <mergeCell ref="P12:T12"/>
    <mergeCell ref="C12:G12"/>
    <mergeCell ref="C27:G27"/>
    <mergeCell ref="C15:G15"/>
    <mergeCell ref="C22:G22"/>
    <mergeCell ref="C18:G18"/>
    <mergeCell ref="P14:T14"/>
    <mergeCell ref="P13:T13"/>
    <mergeCell ref="P15:T15"/>
    <mergeCell ref="P16:T16"/>
    <mergeCell ref="C13:G13"/>
    <mergeCell ref="C19:G19"/>
    <mergeCell ref="C20:G20"/>
    <mergeCell ref="C14:G14"/>
    <mergeCell ref="C17:G17"/>
    <mergeCell ref="C29:G29"/>
    <mergeCell ref="C30:G30"/>
    <mergeCell ref="P30:T30"/>
    <mergeCell ref="C9:G9"/>
    <mergeCell ref="C11:G11"/>
    <mergeCell ref="C10:G10"/>
    <mergeCell ref="C21:G21"/>
    <mergeCell ref="C16:G16"/>
    <mergeCell ref="C24:G24"/>
    <mergeCell ref="C23:G23"/>
    <mergeCell ref="P25:T25"/>
    <mergeCell ref="P17:T17"/>
    <mergeCell ref="P18:T18"/>
    <mergeCell ref="P19:T19"/>
    <mergeCell ref="P24:T24"/>
    <mergeCell ref="P31:T31"/>
    <mergeCell ref="P26:T26"/>
    <mergeCell ref="P27:T27"/>
    <mergeCell ref="P28:T28"/>
    <mergeCell ref="P29:T29"/>
  </mergeCells>
  <printOptions/>
  <pageMargins left="0.31496062992125984" right="0.31496062992125984" top="0.31496062992125984" bottom="0.31496062992125984" header="0.2755905511811024" footer="0.2755905511811024"/>
  <pageSetup blackAndWhite="1" horizontalDpi="600" verticalDpi="600" orientation="portrait" paperSize="9" scale="97" r:id="rId2"/>
  <rowBreaks count="2" manualBreakCount="2">
    <brk id="61" min="2" max="12" man="1"/>
    <brk id="116" min="2" max="12" man="1"/>
  </rowBreaks>
  <drawing r:id="rId1"/>
</worksheet>
</file>

<file path=xl/worksheets/sheet11.xml><?xml version="1.0" encoding="utf-8"?>
<worksheet xmlns="http://schemas.openxmlformats.org/spreadsheetml/2006/main" xmlns:r="http://schemas.openxmlformats.org/officeDocument/2006/relationships">
  <sheetPr codeName="Лист10">
    <tabColor indexed="62"/>
  </sheetPr>
  <dimension ref="B2:T188"/>
  <sheetViews>
    <sheetView zoomScalePageLayoutView="0" workbookViewId="0" topLeftCell="A1">
      <selection activeCell="A1" sqref="A1"/>
    </sheetView>
  </sheetViews>
  <sheetFormatPr defaultColWidth="9.140625" defaultRowHeight="15"/>
  <cols>
    <col min="1" max="2" width="0.85546875" style="31" customWidth="1"/>
    <col min="3" max="6" width="6.7109375" style="31" customWidth="1"/>
    <col min="7" max="7" width="17.28125" style="31" customWidth="1"/>
    <col min="8" max="8" width="10.7109375" style="180" customWidth="1"/>
    <col min="9" max="9" width="8.7109375" style="174" customWidth="1"/>
    <col min="10" max="10" width="10.7109375" style="180" customWidth="1"/>
    <col min="11" max="11" width="8.7109375" style="174" customWidth="1"/>
    <col min="12" max="12" width="10.7109375" style="180" customWidth="1"/>
    <col min="13" max="13" width="8.7109375" style="174" customWidth="1"/>
    <col min="14" max="14" width="0.85546875" style="31" customWidth="1"/>
    <col min="15" max="20" width="9.140625" style="69" customWidth="1"/>
    <col min="21" max="16384" width="9.140625" style="31" customWidth="1"/>
  </cols>
  <sheetData>
    <row r="1" ht="6" customHeight="1"/>
    <row r="2" spans="2:14" ht="6" customHeight="1">
      <c r="B2" s="32"/>
      <c r="C2" s="48"/>
      <c r="D2" s="48"/>
      <c r="E2" s="48"/>
      <c r="F2" s="48"/>
      <c r="G2" s="48"/>
      <c r="H2" s="181"/>
      <c r="I2" s="175"/>
      <c r="J2" s="181"/>
      <c r="K2" s="175"/>
      <c r="L2" s="181"/>
      <c r="M2" s="175"/>
      <c r="N2" s="32"/>
    </row>
    <row r="3" spans="2:14" ht="3" customHeight="1">
      <c r="B3" s="32"/>
      <c r="C3" s="32"/>
      <c r="D3" s="32"/>
      <c r="E3" s="32"/>
      <c r="F3" s="32"/>
      <c r="G3" s="32"/>
      <c r="H3" s="181"/>
      <c r="I3" s="175"/>
      <c r="J3" s="181"/>
      <c r="K3" s="175"/>
      <c r="L3" s="181"/>
      <c r="M3" s="175"/>
      <c r="N3" s="32"/>
    </row>
    <row r="4" spans="2:20" s="262" customFormat="1" ht="15">
      <c r="B4" s="261"/>
      <c r="C4" s="821" t="s">
        <v>401</v>
      </c>
      <c r="D4" s="821"/>
      <c r="E4" s="821"/>
      <c r="F4" s="821"/>
      <c r="G4" s="821"/>
      <c r="H4" s="821"/>
      <c r="I4" s="821"/>
      <c r="J4" s="821"/>
      <c r="K4" s="821"/>
      <c r="L4" s="821"/>
      <c r="M4" s="821"/>
      <c r="N4" s="261"/>
      <c r="O4" s="263"/>
      <c r="P4" s="263"/>
      <c r="Q4" s="263"/>
      <c r="R4" s="263"/>
      <c r="S4" s="263"/>
      <c r="T4" s="263"/>
    </row>
    <row r="5" spans="2:14" ht="6" customHeight="1">
      <c r="B5" s="32"/>
      <c r="C5" s="32"/>
      <c r="D5" s="32"/>
      <c r="E5" s="32"/>
      <c r="F5" s="32"/>
      <c r="G5" s="32"/>
      <c r="H5" s="181"/>
      <c r="I5" s="175"/>
      <c r="J5" s="181"/>
      <c r="K5" s="175"/>
      <c r="L5" s="181"/>
      <c r="M5" s="175"/>
      <c r="N5" s="32"/>
    </row>
    <row r="6" spans="2:14" ht="13.5">
      <c r="B6" s="32"/>
      <c r="C6" s="491" t="s">
        <v>34</v>
      </c>
      <c r="D6" s="492"/>
      <c r="E6" s="492"/>
      <c r="F6" s="492"/>
      <c r="G6" s="493"/>
      <c r="H6" s="814" t="s">
        <v>402</v>
      </c>
      <c r="I6" s="816"/>
      <c r="J6" s="816"/>
      <c r="K6" s="816"/>
      <c r="L6" s="816"/>
      <c r="M6" s="815"/>
      <c r="N6" s="32"/>
    </row>
    <row r="7" spans="2:14" ht="27.75" customHeight="1">
      <c r="B7" s="32"/>
      <c r="C7" s="817"/>
      <c r="D7" s="818"/>
      <c r="E7" s="818"/>
      <c r="F7" s="818"/>
      <c r="G7" s="819"/>
      <c r="H7" s="812" t="str">
        <f>CONCATENATE("На ",DAY('прил 1'!O20),".",MONTH('прил 1'!O20),".",YEAR('прил 1'!O20)," г.")</f>
        <v>На 31.12.2022 г.</v>
      </c>
      <c r="I7" s="813"/>
      <c r="J7" s="812" t="str">
        <f>CONCATENATE("На ",'прил 1'!V8,".",IF('прил 1'!V9&lt;10,CONCATENATE("0",'прил 1'!V9,),'прил 1'!V9),".",YEAR('прил 1'!U6)," г.")</f>
        <v>На 31.03.2023 г.</v>
      </c>
      <c r="K7" s="813"/>
      <c r="L7" s="814" t="s">
        <v>403</v>
      </c>
      <c r="M7" s="815"/>
      <c r="N7" s="32"/>
    </row>
    <row r="8" spans="2:14" ht="27.75" customHeight="1">
      <c r="B8" s="32"/>
      <c r="C8" s="494"/>
      <c r="D8" s="495"/>
      <c r="E8" s="495"/>
      <c r="F8" s="495"/>
      <c r="G8" s="496"/>
      <c r="H8" s="198" t="s">
        <v>404</v>
      </c>
      <c r="I8" s="198" t="s">
        <v>405</v>
      </c>
      <c r="J8" s="198" t="s">
        <v>404</v>
      </c>
      <c r="K8" s="198" t="s">
        <v>405</v>
      </c>
      <c r="L8" s="198" t="s">
        <v>404</v>
      </c>
      <c r="M8" s="198" t="s">
        <v>405</v>
      </c>
      <c r="N8" s="32"/>
    </row>
    <row r="9" spans="2:14" ht="13.5">
      <c r="B9" s="32"/>
      <c r="C9" s="806">
        <v>1</v>
      </c>
      <c r="D9" s="807"/>
      <c r="E9" s="807"/>
      <c r="F9" s="807"/>
      <c r="G9" s="808"/>
      <c r="H9" s="191" t="s">
        <v>385</v>
      </c>
      <c r="I9" s="192" t="s">
        <v>386</v>
      </c>
      <c r="J9" s="191" t="s">
        <v>387</v>
      </c>
      <c r="K9" s="192" t="s">
        <v>388</v>
      </c>
      <c r="L9" s="191" t="s">
        <v>389</v>
      </c>
      <c r="M9" s="192" t="s">
        <v>390</v>
      </c>
      <c r="N9" s="32"/>
    </row>
    <row r="10" spans="2:20" ht="13.5">
      <c r="B10" s="32"/>
      <c r="C10" s="809" t="s">
        <v>360</v>
      </c>
      <c r="D10" s="810"/>
      <c r="E10" s="810"/>
      <c r="F10" s="810"/>
      <c r="G10" s="810"/>
      <c r="H10" s="254">
        <f>'прил 1'!N69</f>
        <v>2454</v>
      </c>
      <c r="I10" s="255">
        <f aca="true" t="shared" si="0" ref="I10:I42">IF(H$43=0,0,H10/H$43)</f>
        <v>0.9156716417910448</v>
      </c>
      <c r="J10" s="256">
        <f>'прил 1'!I69</f>
        <v>2429</v>
      </c>
      <c r="K10" s="255">
        <f aca="true" t="shared" si="1" ref="K10:K42">IF(J$43=0,0,J10/J$43)</f>
        <v>0.9006303299962922</v>
      </c>
      <c r="L10" s="256">
        <f aca="true" t="shared" si="2" ref="L10:L42">J10-H10</f>
        <v>-25</v>
      </c>
      <c r="M10" s="255">
        <f>K10-I10</f>
        <v>-0.015041311794752543</v>
      </c>
      <c r="N10" s="32"/>
      <c r="P10" s="556" t="s">
        <v>36</v>
      </c>
      <c r="Q10" s="556"/>
      <c r="R10" s="556"/>
      <c r="S10" s="556"/>
      <c r="T10" s="556"/>
    </row>
    <row r="11" spans="2:20" ht="13.5">
      <c r="B11" s="32"/>
      <c r="C11" s="459" t="s">
        <v>361</v>
      </c>
      <c r="D11" s="460"/>
      <c r="E11" s="460"/>
      <c r="F11" s="460"/>
      <c r="G11" s="461"/>
      <c r="H11" s="183">
        <f>'прил 1'!N61</f>
        <v>179</v>
      </c>
      <c r="I11" s="176">
        <f t="shared" si="0"/>
        <v>0.0667910447761194</v>
      </c>
      <c r="J11" s="182">
        <f>'прил 1'!I61</f>
        <v>179</v>
      </c>
      <c r="K11" s="176">
        <f t="shared" si="1"/>
        <v>0.06637004078605858</v>
      </c>
      <c r="L11" s="182">
        <f t="shared" si="2"/>
        <v>0</v>
      </c>
      <c r="M11" s="176">
        <f aca="true" t="shared" si="3" ref="M11:M42">K11-I11</f>
        <v>-0.00042100399006081424</v>
      </c>
      <c r="N11" s="32"/>
      <c r="P11" s="556" t="s">
        <v>37</v>
      </c>
      <c r="Q11" s="556"/>
      <c r="R11" s="556"/>
      <c r="S11" s="556"/>
      <c r="T11" s="556"/>
    </row>
    <row r="12" spans="2:20" ht="13.5">
      <c r="B12" s="32"/>
      <c r="C12" s="441" t="s">
        <v>362</v>
      </c>
      <c r="D12" s="442"/>
      <c r="E12" s="442"/>
      <c r="F12" s="442"/>
      <c r="G12" s="443"/>
      <c r="H12" s="183">
        <f>'прил 1'!N62</f>
        <v>0</v>
      </c>
      <c r="I12" s="176">
        <f t="shared" si="0"/>
        <v>0</v>
      </c>
      <c r="J12" s="182">
        <f>'прил 1'!I62</f>
        <v>0</v>
      </c>
      <c r="K12" s="176">
        <f t="shared" si="1"/>
        <v>0</v>
      </c>
      <c r="L12" s="182">
        <f t="shared" si="2"/>
        <v>0</v>
      </c>
      <c r="M12" s="176">
        <f t="shared" si="3"/>
        <v>0</v>
      </c>
      <c r="N12" s="32"/>
      <c r="P12" s="556" t="s">
        <v>493</v>
      </c>
      <c r="Q12" s="556"/>
      <c r="R12" s="556"/>
      <c r="S12" s="556"/>
      <c r="T12" s="556"/>
    </row>
    <row r="13" spans="2:20" ht="27.75" customHeight="1">
      <c r="B13" s="32"/>
      <c r="C13" s="471" t="s">
        <v>394</v>
      </c>
      <c r="D13" s="472"/>
      <c r="E13" s="472"/>
      <c r="F13" s="472"/>
      <c r="G13" s="473"/>
      <c r="H13" s="183">
        <f>'прил 1'!N63</f>
        <v>0</v>
      </c>
      <c r="I13" s="176">
        <f t="shared" si="0"/>
        <v>0</v>
      </c>
      <c r="J13" s="182">
        <f>'прил 1'!I63</f>
        <v>0</v>
      </c>
      <c r="K13" s="176">
        <f t="shared" si="1"/>
        <v>0</v>
      </c>
      <c r="L13" s="182">
        <f t="shared" si="2"/>
        <v>0</v>
      </c>
      <c r="M13" s="176">
        <f t="shared" si="3"/>
        <v>0</v>
      </c>
      <c r="N13" s="32"/>
      <c r="P13" s="556" t="s">
        <v>39</v>
      </c>
      <c r="Q13" s="556"/>
      <c r="R13" s="556"/>
      <c r="S13" s="556"/>
      <c r="T13" s="556"/>
    </row>
    <row r="14" spans="2:20" ht="13.5">
      <c r="B14" s="32"/>
      <c r="C14" s="441" t="s">
        <v>363</v>
      </c>
      <c r="D14" s="442"/>
      <c r="E14" s="442"/>
      <c r="F14" s="442"/>
      <c r="G14" s="443"/>
      <c r="H14" s="183">
        <f>'прил 1'!N64</f>
        <v>0</v>
      </c>
      <c r="I14" s="176">
        <f t="shared" si="0"/>
        <v>0</v>
      </c>
      <c r="J14" s="182">
        <f>'прил 1'!I64</f>
        <v>0</v>
      </c>
      <c r="K14" s="176">
        <f t="shared" si="1"/>
        <v>0</v>
      </c>
      <c r="L14" s="182">
        <f t="shared" si="2"/>
        <v>0</v>
      </c>
      <c r="M14" s="176">
        <f t="shared" si="3"/>
        <v>0</v>
      </c>
      <c r="N14" s="32"/>
      <c r="P14" s="556" t="s">
        <v>40</v>
      </c>
      <c r="Q14" s="556"/>
      <c r="R14" s="556"/>
      <c r="S14" s="556"/>
      <c r="T14" s="556"/>
    </row>
    <row r="15" spans="2:20" ht="13.5">
      <c r="B15" s="32"/>
      <c r="C15" s="471" t="s">
        <v>364</v>
      </c>
      <c r="D15" s="472"/>
      <c r="E15" s="472"/>
      <c r="F15" s="472"/>
      <c r="G15" s="473"/>
      <c r="H15" s="183">
        <f>'прил 1'!N65</f>
        <v>1890</v>
      </c>
      <c r="I15" s="176">
        <f t="shared" si="0"/>
        <v>0.7052238805970149</v>
      </c>
      <c r="J15" s="182">
        <f>'прил 1'!I65</f>
        <v>1884</v>
      </c>
      <c r="K15" s="176">
        <f t="shared" si="1"/>
        <v>0.6985539488320356</v>
      </c>
      <c r="L15" s="182">
        <f t="shared" si="2"/>
        <v>-6</v>
      </c>
      <c r="M15" s="176">
        <f t="shared" si="3"/>
        <v>-0.00666993176497932</v>
      </c>
      <c r="N15" s="32"/>
      <c r="P15" s="556" t="s">
        <v>41</v>
      </c>
      <c r="Q15" s="556"/>
      <c r="R15" s="556"/>
      <c r="S15" s="556"/>
      <c r="T15" s="556"/>
    </row>
    <row r="16" spans="2:20" ht="27.75" customHeight="1">
      <c r="B16" s="32"/>
      <c r="C16" s="441" t="s">
        <v>395</v>
      </c>
      <c r="D16" s="442"/>
      <c r="E16" s="442"/>
      <c r="F16" s="442"/>
      <c r="G16" s="443"/>
      <c r="H16" s="183">
        <f>'прил 1'!N66</f>
        <v>385</v>
      </c>
      <c r="I16" s="176">
        <f t="shared" si="0"/>
        <v>0.14365671641791045</v>
      </c>
      <c r="J16" s="182">
        <f>'прил 1'!I66</f>
        <v>359</v>
      </c>
      <c r="K16" s="176">
        <f t="shared" si="1"/>
        <v>0.13311086392287727</v>
      </c>
      <c r="L16" s="182">
        <f t="shared" si="2"/>
        <v>-26</v>
      </c>
      <c r="M16" s="176">
        <f t="shared" si="3"/>
        <v>-0.010545852495033176</v>
      </c>
      <c r="N16" s="32"/>
      <c r="P16" s="556" t="s">
        <v>42</v>
      </c>
      <c r="Q16" s="556"/>
      <c r="R16" s="556"/>
      <c r="S16" s="556"/>
      <c r="T16" s="556"/>
    </row>
    <row r="17" spans="2:20" ht="13.5">
      <c r="B17" s="32"/>
      <c r="C17" s="471" t="s">
        <v>365</v>
      </c>
      <c r="D17" s="472"/>
      <c r="E17" s="472"/>
      <c r="F17" s="472"/>
      <c r="G17" s="473"/>
      <c r="H17" s="183">
        <f>'прил 1'!N67</f>
        <v>0</v>
      </c>
      <c r="I17" s="176">
        <f t="shared" si="0"/>
        <v>0</v>
      </c>
      <c r="J17" s="182">
        <f>'прил 1'!I67</f>
        <v>7</v>
      </c>
      <c r="K17" s="176">
        <f t="shared" si="1"/>
        <v>0.0025954764553207266</v>
      </c>
      <c r="L17" s="182">
        <f t="shared" si="2"/>
        <v>7</v>
      </c>
      <c r="M17" s="176">
        <f t="shared" si="3"/>
        <v>0.0025954764553207266</v>
      </c>
      <c r="N17" s="32"/>
      <c r="P17" s="556" t="s">
        <v>43</v>
      </c>
      <c r="Q17" s="556"/>
      <c r="R17" s="556"/>
      <c r="S17" s="556"/>
      <c r="T17" s="556"/>
    </row>
    <row r="18" spans="2:14" ht="13.5">
      <c r="B18" s="32"/>
      <c r="C18" s="441" t="s">
        <v>366</v>
      </c>
      <c r="D18" s="442"/>
      <c r="E18" s="442"/>
      <c r="F18" s="442"/>
      <c r="G18" s="443"/>
      <c r="H18" s="183">
        <f>'прил 1'!N68</f>
        <v>0</v>
      </c>
      <c r="I18" s="176">
        <f t="shared" si="0"/>
        <v>0</v>
      </c>
      <c r="J18" s="182">
        <f>'прил 1'!I68</f>
        <v>0</v>
      </c>
      <c r="K18" s="176">
        <f t="shared" si="1"/>
        <v>0</v>
      </c>
      <c r="L18" s="182">
        <f t="shared" si="2"/>
        <v>0</v>
      </c>
      <c r="M18" s="176">
        <f t="shared" si="3"/>
        <v>0</v>
      </c>
      <c r="N18" s="32"/>
    </row>
    <row r="19" spans="2:14" ht="15" customHeight="1">
      <c r="B19" s="32"/>
      <c r="C19" s="809" t="s">
        <v>367</v>
      </c>
      <c r="D19" s="810"/>
      <c r="E19" s="810"/>
      <c r="F19" s="810"/>
      <c r="G19" s="810"/>
      <c r="H19" s="254">
        <f>'прил 1'!N77</f>
        <v>0</v>
      </c>
      <c r="I19" s="255">
        <f t="shared" si="0"/>
        <v>0</v>
      </c>
      <c r="J19" s="256">
        <f>'прил 1'!I77</f>
        <v>0</v>
      </c>
      <c r="K19" s="255">
        <f t="shared" si="1"/>
        <v>0</v>
      </c>
      <c r="L19" s="256">
        <f t="shared" si="2"/>
        <v>0</v>
      </c>
      <c r="M19" s="255">
        <f t="shared" si="3"/>
        <v>0</v>
      </c>
      <c r="N19" s="32"/>
    </row>
    <row r="20" spans="2:20" ht="13.5" customHeight="1">
      <c r="B20" s="32"/>
      <c r="C20" s="459" t="s">
        <v>368</v>
      </c>
      <c r="D20" s="460"/>
      <c r="E20" s="460"/>
      <c r="F20" s="460"/>
      <c r="G20" s="461"/>
      <c r="H20" s="183">
        <f>'прил 1'!N71</f>
        <v>0</v>
      </c>
      <c r="I20" s="176">
        <f t="shared" si="0"/>
        <v>0</v>
      </c>
      <c r="J20" s="182">
        <f>'прил 1'!I71</f>
        <v>0</v>
      </c>
      <c r="K20" s="176">
        <f t="shared" si="1"/>
        <v>0</v>
      </c>
      <c r="L20" s="182">
        <f t="shared" si="2"/>
        <v>0</v>
      </c>
      <c r="M20" s="176">
        <f t="shared" si="3"/>
        <v>0</v>
      </c>
      <c r="N20" s="32"/>
      <c r="P20" s="556" t="s">
        <v>46</v>
      </c>
      <c r="Q20" s="556"/>
      <c r="R20" s="556"/>
      <c r="S20" s="556"/>
      <c r="T20" s="556"/>
    </row>
    <row r="21" spans="2:20" ht="27.75" customHeight="1">
      <c r="B21" s="32"/>
      <c r="C21" s="441" t="s">
        <v>396</v>
      </c>
      <c r="D21" s="442"/>
      <c r="E21" s="442"/>
      <c r="F21" s="442"/>
      <c r="G21" s="443"/>
      <c r="H21" s="183">
        <f>'прил 1'!N72</f>
        <v>0</v>
      </c>
      <c r="I21" s="176">
        <f t="shared" si="0"/>
        <v>0</v>
      </c>
      <c r="J21" s="182">
        <f>'прил 1'!I72</f>
        <v>0</v>
      </c>
      <c r="K21" s="176">
        <f t="shared" si="1"/>
        <v>0</v>
      </c>
      <c r="L21" s="182">
        <f t="shared" si="2"/>
        <v>0</v>
      </c>
      <c r="M21" s="176">
        <f t="shared" si="3"/>
        <v>0</v>
      </c>
      <c r="N21" s="32"/>
      <c r="P21" s="556" t="s">
        <v>47</v>
      </c>
      <c r="Q21" s="556"/>
      <c r="R21" s="556"/>
      <c r="S21" s="556"/>
      <c r="T21" s="556"/>
    </row>
    <row r="22" spans="2:20" ht="13.5" customHeight="1">
      <c r="B22" s="32"/>
      <c r="C22" s="471" t="s">
        <v>369</v>
      </c>
      <c r="D22" s="472"/>
      <c r="E22" s="472"/>
      <c r="F22" s="472"/>
      <c r="G22" s="473"/>
      <c r="H22" s="183">
        <f>'прил 1'!N73</f>
        <v>0</v>
      </c>
      <c r="I22" s="176">
        <f t="shared" si="0"/>
        <v>0</v>
      </c>
      <c r="J22" s="182">
        <f>'прил 1'!I73</f>
        <v>0</v>
      </c>
      <c r="K22" s="176">
        <f t="shared" si="1"/>
        <v>0</v>
      </c>
      <c r="L22" s="182">
        <f t="shared" si="2"/>
        <v>0</v>
      </c>
      <c r="M22" s="176">
        <f t="shared" si="3"/>
        <v>0</v>
      </c>
      <c r="N22" s="32"/>
      <c r="P22" s="556" t="s">
        <v>48</v>
      </c>
      <c r="Q22" s="556"/>
      <c r="R22" s="556"/>
      <c r="S22" s="556"/>
      <c r="T22" s="556"/>
    </row>
    <row r="23" spans="2:20" ht="13.5">
      <c r="B23" s="32"/>
      <c r="C23" s="441" t="s">
        <v>370</v>
      </c>
      <c r="D23" s="442"/>
      <c r="E23" s="442"/>
      <c r="F23" s="442"/>
      <c r="G23" s="443"/>
      <c r="H23" s="183">
        <f>'прил 1'!N74</f>
        <v>0</v>
      </c>
      <c r="I23" s="176">
        <f t="shared" si="0"/>
        <v>0</v>
      </c>
      <c r="J23" s="182">
        <f>'прил 1'!I74</f>
        <v>0</v>
      </c>
      <c r="K23" s="176">
        <f t="shared" si="1"/>
        <v>0</v>
      </c>
      <c r="L23" s="182">
        <f t="shared" si="2"/>
        <v>0</v>
      </c>
      <c r="M23" s="176">
        <f t="shared" si="3"/>
        <v>0</v>
      </c>
      <c r="N23" s="32"/>
      <c r="P23" s="556" t="s">
        <v>49</v>
      </c>
      <c r="Q23" s="556"/>
      <c r="R23" s="556"/>
      <c r="S23" s="556"/>
      <c r="T23" s="556"/>
    </row>
    <row r="24" spans="2:20" ht="13.5">
      <c r="B24" s="32"/>
      <c r="C24" s="471" t="s">
        <v>371</v>
      </c>
      <c r="D24" s="472"/>
      <c r="E24" s="472"/>
      <c r="F24" s="472"/>
      <c r="G24" s="473"/>
      <c r="H24" s="183">
        <f>'прил 1'!N75</f>
        <v>0</v>
      </c>
      <c r="I24" s="176">
        <f t="shared" si="0"/>
        <v>0</v>
      </c>
      <c r="J24" s="182">
        <f>'прил 1'!I75</f>
        <v>0</v>
      </c>
      <c r="K24" s="176">
        <f t="shared" si="1"/>
        <v>0</v>
      </c>
      <c r="L24" s="182">
        <f t="shared" si="2"/>
        <v>0</v>
      </c>
      <c r="M24" s="176">
        <f t="shared" si="3"/>
        <v>0</v>
      </c>
      <c r="N24" s="32"/>
      <c r="P24" s="556" t="s">
        <v>50</v>
      </c>
      <c r="Q24" s="556"/>
      <c r="R24" s="556"/>
      <c r="S24" s="556"/>
      <c r="T24" s="556"/>
    </row>
    <row r="25" spans="2:20" ht="13.5">
      <c r="B25" s="32"/>
      <c r="C25" s="441" t="s">
        <v>372</v>
      </c>
      <c r="D25" s="442"/>
      <c r="E25" s="442"/>
      <c r="F25" s="442"/>
      <c r="G25" s="443"/>
      <c r="H25" s="183">
        <f>'прил 1'!N76</f>
        <v>0</v>
      </c>
      <c r="I25" s="176">
        <f t="shared" si="0"/>
        <v>0</v>
      </c>
      <c r="J25" s="182">
        <f>'прил 1'!I76</f>
        <v>0</v>
      </c>
      <c r="K25" s="176">
        <f t="shared" si="1"/>
        <v>0</v>
      </c>
      <c r="L25" s="182">
        <f t="shared" si="2"/>
        <v>0</v>
      </c>
      <c r="M25" s="176">
        <f t="shared" si="3"/>
        <v>0</v>
      </c>
      <c r="N25" s="32"/>
      <c r="P25" s="556" t="s">
        <v>51</v>
      </c>
      <c r="Q25" s="556"/>
      <c r="R25" s="556"/>
      <c r="S25" s="556"/>
      <c r="T25" s="556"/>
    </row>
    <row r="26" spans="2:14" ht="13.5">
      <c r="B26" s="32"/>
      <c r="C26" s="809" t="s">
        <v>373</v>
      </c>
      <c r="D26" s="810"/>
      <c r="E26" s="810"/>
      <c r="F26" s="810"/>
      <c r="G26" s="810"/>
      <c r="H26" s="254">
        <f>'прил 1'!N95</f>
        <v>226</v>
      </c>
      <c r="I26" s="255">
        <f t="shared" si="0"/>
        <v>0.08432835820895522</v>
      </c>
      <c r="J26" s="256">
        <f>'прил 1'!I95</f>
        <v>268</v>
      </c>
      <c r="K26" s="255">
        <f t="shared" si="1"/>
        <v>0.09936967000370782</v>
      </c>
      <c r="L26" s="256">
        <f t="shared" si="2"/>
        <v>42</v>
      </c>
      <c r="M26" s="255">
        <f t="shared" si="3"/>
        <v>0.015041311794752599</v>
      </c>
      <c r="N26" s="32"/>
    </row>
    <row r="27" spans="2:14" ht="13.5" customHeight="1">
      <c r="B27" s="32"/>
      <c r="C27" s="459" t="s">
        <v>374</v>
      </c>
      <c r="D27" s="460"/>
      <c r="E27" s="460"/>
      <c r="F27" s="460"/>
      <c r="G27" s="461"/>
      <c r="H27" s="183">
        <f>'прил 1'!N79</f>
        <v>0</v>
      </c>
      <c r="I27" s="176">
        <f t="shared" si="0"/>
        <v>0</v>
      </c>
      <c r="J27" s="182">
        <f>'прил 1'!I79</f>
        <v>0</v>
      </c>
      <c r="K27" s="176">
        <f t="shared" si="1"/>
        <v>0</v>
      </c>
      <c r="L27" s="182">
        <f t="shared" si="2"/>
        <v>0</v>
      </c>
      <c r="M27" s="176">
        <f t="shared" si="3"/>
        <v>0</v>
      </c>
      <c r="N27" s="32"/>
    </row>
    <row r="28" spans="2:20" ht="27.75" customHeight="1">
      <c r="B28" s="32"/>
      <c r="C28" s="441" t="s">
        <v>397</v>
      </c>
      <c r="D28" s="442"/>
      <c r="E28" s="442"/>
      <c r="F28" s="442"/>
      <c r="G28" s="443"/>
      <c r="H28" s="183">
        <f>'прил 1'!N80</f>
        <v>0</v>
      </c>
      <c r="I28" s="176">
        <f t="shared" si="0"/>
        <v>0</v>
      </c>
      <c r="J28" s="182">
        <f>'прил 1'!I80</f>
        <v>0</v>
      </c>
      <c r="K28" s="176">
        <f t="shared" si="1"/>
        <v>0</v>
      </c>
      <c r="L28" s="182">
        <f t="shared" si="2"/>
        <v>0</v>
      </c>
      <c r="M28" s="176">
        <f t="shared" si="3"/>
        <v>0</v>
      </c>
      <c r="N28" s="32"/>
      <c r="P28" s="556" t="s">
        <v>54</v>
      </c>
      <c r="Q28" s="556"/>
      <c r="R28" s="556"/>
      <c r="S28" s="556"/>
      <c r="T28" s="556"/>
    </row>
    <row r="29" spans="2:20" ht="13.5" customHeight="1">
      <c r="B29" s="32"/>
      <c r="C29" s="471" t="s">
        <v>375</v>
      </c>
      <c r="D29" s="472"/>
      <c r="E29" s="472"/>
      <c r="F29" s="472"/>
      <c r="G29" s="473"/>
      <c r="H29" s="184">
        <f>'прил 1'!N81</f>
        <v>226</v>
      </c>
      <c r="I29" s="178">
        <f t="shared" si="0"/>
        <v>0.08432835820895522</v>
      </c>
      <c r="J29" s="187">
        <f>'прил 1'!I81</f>
        <v>268</v>
      </c>
      <c r="K29" s="178">
        <f t="shared" si="1"/>
        <v>0.09936967000370782</v>
      </c>
      <c r="L29" s="187">
        <f t="shared" si="2"/>
        <v>42</v>
      </c>
      <c r="M29" s="178">
        <f t="shared" si="3"/>
        <v>0.015041311794752599</v>
      </c>
      <c r="N29" s="32"/>
      <c r="P29" s="556" t="s">
        <v>494</v>
      </c>
      <c r="Q29" s="556"/>
      <c r="R29" s="556"/>
      <c r="S29" s="556"/>
      <c r="T29" s="556"/>
    </row>
    <row r="30" spans="2:20" ht="13.5">
      <c r="B30" s="32"/>
      <c r="C30" s="471" t="s">
        <v>67</v>
      </c>
      <c r="D30" s="472"/>
      <c r="E30" s="472"/>
      <c r="F30" s="472"/>
      <c r="G30" s="472"/>
      <c r="H30" s="195"/>
      <c r="I30" s="178"/>
      <c r="J30" s="188"/>
      <c r="K30" s="178"/>
      <c r="L30" s="188"/>
      <c r="M30" s="178"/>
      <c r="N30" s="32"/>
      <c r="P30" s="556" t="s">
        <v>56</v>
      </c>
      <c r="Q30" s="556"/>
      <c r="R30" s="556"/>
      <c r="S30" s="556"/>
      <c r="T30" s="556"/>
    </row>
    <row r="31" spans="2:20" ht="27.75" customHeight="1">
      <c r="B31" s="32"/>
      <c r="C31" s="459" t="s">
        <v>409</v>
      </c>
      <c r="D31" s="460"/>
      <c r="E31" s="460"/>
      <c r="F31" s="460"/>
      <c r="G31" s="460"/>
      <c r="H31" s="185">
        <f>'прил 1'!N83</f>
        <v>28</v>
      </c>
      <c r="I31" s="179">
        <f t="shared" si="0"/>
        <v>0.010447761194029851</v>
      </c>
      <c r="J31" s="189">
        <f>'прил 1'!I83</f>
        <v>32</v>
      </c>
      <c r="K31" s="179">
        <f t="shared" si="1"/>
        <v>0.011865035224323322</v>
      </c>
      <c r="L31" s="189">
        <f t="shared" si="2"/>
        <v>4</v>
      </c>
      <c r="M31" s="179">
        <f t="shared" si="3"/>
        <v>0.0014172740302934705</v>
      </c>
      <c r="N31" s="32"/>
      <c r="P31" s="556" t="s">
        <v>57</v>
      </c>
      <c r="Q31" s="556"/>
      <c r="R31" s="556"/>
      <c r="S31" s="556"/>
      <c r="T31" s="556"/>
    </row>
    <row r="32" spans="2:20" ht="13.5">
      <c r="B32" s="32"/>
      <c r="C32" s="441" t="s">
        <v>376</v>
      </c>
      <c r="D32" s="442"/>
      <c r="E32" s="442"/>
      <c r="F32" s="442"/>
      <c r="G32" s="443"/>
      <c r="H32" s="193">
        <f>'прил 1'!N84</f>
        <v>10</v>
      </c>
      <c r="I32" s="179">
        <f t="shared" si="0"/>
        <v>0.0037313432835820895</v>
      </c>
      <c r="J32" s="194">
        <f>'прил 1'!I84</f>
        <v>8</v>
      </c>
      <c r="K32" s="179">
        <f t="shared" si="1"/>
        <v>0.0029662588060808304</v>
      </c>
      <c r="L32" s="194">
        <f t="shared" si="2"/>
        <v>-2</v>
      </c>
      <c r="M32" s="179">
        <f t="shared" si="3"/>
        <v>-0.0007650844775012591</v>
      </c>
      <c r="N32" s="32"/>
      <c r="P32" s="556" t="s">
        <v>49</v>
      </c>
      <c r="Q32" s="556"/>
      <c r="R32" s="556"/>
      <c r="S32" s="556"/>
      <c r="T32" s="556"/>
    </row>
    <row r="33" spans="2:20" ht="13.5">
      <c r="B33" s="32"/>
      <c r="C33" s="441" t="s">
        <v>377</v>
      </c>
      <c r="D33" s="442"/>
      <c r="E33" s="442"/>
      <c r="F33" s="442"/>
      <c r="G33" s="443"/>
      <c r="H33" s="183">
        <f>'прил 1'!N85</f>
        <v>25</v>
      </c>
      <c r="I33" s="176">
        <f t="shared" si="0"/>
        <v>0.009328358208955223</v>
      </c>
      <c r="J33" s="182">
        <f>'прил 1'!I85</f>
        <v>26</v>
      </c>
      <c r="K33" s="176">
        <f t="shared" si="1"/>
        <v>0.0096403411197627</v>
      </c>
      <c r="L33" s="182">
        <f t="shared" si="2"/>
        <v>1</v>
      </c>
      <c r="M33" s="176">
        <f t="shared" si="3"/>
        <v>0.0003119829108074769</v>
      </c>
      <c r="N33" s="32"/>
      <c r="P33" s="556" t="s">
        <v>50</v>
      </c>
      <c r="Q33" s="556"/>
      <c r="R33" s="556"/>
      <c r="S33" s="556"/>
      <c r="T33" s="556"/>
    </row>
    <row r="34" spans="2:20" ht="27.75" customHeight="1">
      <c r="B34" s="32"/>
      <c r="C34" s="471" t="s">
        <v>398</v>
      </c>
      <c r="D34" s="472"/>
      <c r="E34" s="472"/>
      <c r="F34" s="472"/>
      <c r="G34" s="472"/>
      <c r="H34" s="183">
        <f>'прил 1'!N86</f>
        <v>19</v>
      </c>
      <c r="I34" s="176">
        <f t="shared" si="0"/>
        <v>0.0070895522388059705</v>
      </c>
      <c r="J34" s="182">
        <f>'прил 1'!I86</f>
        <v>24</v>
      </c>
      <c r="K34" s="176">
        <f t="shared" si="1"/>
        <v>0.008898776418242492</v>
      </c>
      <c r="L34" s="182">
        <f t="shared" si="2"/>
        <v>5</v>
      </c>
      <c r="M34" s="176">
        <f t="shared" si="3"/>
        <v>0.001809224179436521</v>
      </c>
      <c r="N34" s="32"/>
      <c r="P34" s="556" t="s">
        <v>58</v>
      </c>
      <c r="Q34" s="556"/>
      <c r="R34" s="556"/>
      <c r="S34" s="556"/>
      <c r="T34" s="556"/>
    </row>
    <row r="35" spans="2:14" ht="13.5">
      <c r="B35" s="32"/>
      <c r="C35" s="441" t="s">
        <v>378</v>
      </c>
      <c r="D35" s="442"/>
      <c r="E35" s="442"/>
      <c r="F35" s="442"/>
      <c r="G35" s="443"/>
      <c r="H35" s="183">
        <f>'прил 1'!N87</f>
        <v>132</v>
      </c>
      <c r="I35" s="176">
        <f t="shared" si="0"/>
        <v>0.049253731343283584</v>
      </c>
      <c r="J35" s="182">
        <f>'прил 1'!I87</f>
        <v>136</v>
      </c>
      <c r="K35" s="176">
        <f t="shared" si="1"/>
        <v>0.05042639970337412</v>
      </c>
      <c r="L35" s="182">
        <f t="shared" si="2"/>
        <v>4</v>
      </c>
      <c r="M35" s="176">
        <f t="shared" si="3"/>
        <v>0.0011726683600905355</v>
      </c>
      <c r="N35" s="32"/>
    </row>
    <row r="36" spans="2:14" ht="13.5">
      <c r="B36" s="32"/>
      <c r="C36" s="441" t="s">
        <v>379</v>
      </c>
      <c r="D36" s="442"/>
      <c r="E36" s="442"/>
      <c r="F36" s="442"/>
      <c r="G36" s="443"/>
      <c r="H36" s="183">
        <f>'прил 1'!N88</f>
        <v>0</v>
      </c>
      <c r="I36" s="176">
        <f t="shared" si="0"/>
        <v>0</v>
      </c>
      <c r="J36" s="182">
        <f>'прил 1'!I88</f>
        <v>0</v>
      </c>
      <c r="K36" s="176">
        <f t="shared" si="1"/>
        <v>0</v>
      </c>
      <c r="L36" s="182">
        <f t="shared" si="2"/>
        <v>0</v>
      </c>
      <c r="M36" s="176">
        <f t="shared" si="3"/>
        <v>0</v>
      </c>
      <c r="N36" s="32"/>
    </row>
    <row r="37" spans="2:14" ht="27.75" customHeight="1">
      <c r="B37" s="32"/>
      <c r="C37" s="441" t="s">
        <v>399</v>
      </c>
      <c r="D37" s="442"/>
      <c r="E37" s="442"/>
      <c r="F37" s="442"/>
      <c r="G37" s="443"/>
      <c r="H37" s="183">
        <f>'прил 1'!N89</f>
        <v>0</v>
      </c>
      <c r="I37" s="176">
        <f t="shared" si="0"/>
        <v>0</v>
      </c>
      <c r="J37" s="182">
        <f>'прил 1'!I89</f>
        <v>32</v>
      </c>
      <c r="K37" s="176">
        <f t="shared" si="1"/>
        <v>0.011865035224323322</v>
      </c>
      <c r="L37" s="182">
        <f t="shared" si="2"/>
        <v>32</v>
      </c>
      <c r="M37" s="176">
        <f t="shared" si="3"/>
        <v>0.011865035224323322</v>
      </c>
      <c r="N37" s="32"/>
    </row>
    <row r="38" spans="2:14" ht="13.5">
      <c r="B38" s="32"/>
      <c r="C38" s="441" t="s">
        <v>380</v>
      </c>
      <c r="D38" s="442"/>
      <c r="E38" s="442"/>
      <c r="F38" s="442"/>
      <c r="G38" s="443"/>
      <c r="H38" s="183">
        <f>'прил 1'!N90</f>
        <v>12</v>
      </c>
      <c r="I38" s="176">
        <f>IF(H$43=0,0,H38/H$43)</f>
        <v>0.004477611940298508</v>
      </c>
      <c r="J38" s="182">
        <f>'прил 1'!I90</f>
        <v>10</v>
      </c>
      <c r="K38" s="176">
        <f t="shared" si="1"/>
        <v>0.0037078235076010383</v>
      </c>
      <c r="L38" s="182">
        <f t="shared" si="2"/>
        <v>-2</v>
      </c>
      <c r="M38" s="176">
        <f t="shared" si="3"/>
        <v>-0.0007697884326974694</v>
      </c>
      <c r="N38" s="32"/>
    </row>
    <row r="39" spans="2:14" ht="27.75" customHeight="1">
      <c r="B39" s="32"/>
      <c r="C39" s="441" t="s">
        <v>400</v>
      </c>
      <c r="D39" s="442"/>
      <c r="E39" s="442"/>
      <c r="F39" s="442"/>
      <c r="G39" s="443"/>
      <c r="H39" s="183">
        <f>'прил 1'!N91</f>
        <v>0</v>
      </c>
      <c r="I39" s="176">
        <f t="shared" si="0"/>
        <v>0</v>
      </c>
      <c r="J39" s="182">
        <f>'прил 1'!I91</f>
        <v>0</v>
      </c>
      <c r="K39" s="176">
        <f t="shared" si="1"/>
        <v>0</v>
      </c>
      <c r="L39" s="182">
        <f t="shared" si="2"/>
        <v>0</v>
      </c>
      <c r="M39" s="176">
        <f t="shared" si="3"/>
        <v>0</v>
      </c>
      <c r="N39" s="32"/>
    </row>
    <row r="40" spans="2:14" ht="13.5">
      <c r="B40" s="32"/>
      <c r="C40" s="441" t="s">
        <v>381</v>
      </c>
      <c r="D40" s="442"/>
      <c r="E40" s="442"/>
      <c r="F40" s="442"/>
      <c r="G40" s="443"/>
      <c r="H40" s="183">
        <f>'прил 1'!N92</f>
        <v>0</v>
      </c>
      <c r="I40" s="176">
        <f t="shared" si="0"/>
        <v>0</v>
      </c>
      <c r="J40" s="182">
        <f>'прил 1'!I92</f>
        <v>0</v>
      </c>
      <c r="K40" s="176">
        <f t="shared" si="1"/>
        <v>0</v>
      </c>
      <c r="L40" s="182">
        <f t="shared" si="2"/>
        <v>0</v>
      </c>
      <c r="M40" s="176">
        <f t="shared" si="3"/>
        <v>0</v>
      </c>
      <c r="N40" s="32"/>
    </row>
    <row r="41" spans="2:14" ht="13.5">
      <c r="B41" s="32"/>
      <c r="C41" s="441" t="s">
        <v>382</v>
      </c>
      <c r="D41" s="442"/>
      <c r="E41" s="442"/>
      <c r="F41" s="442"/>
      <c r="G41" s="443"/>
      <c r="H41" s="183">
        <f>'прил 1'!N93</f>
        <v>0</v>
      </c>
      <c r="I41" s="176">
        <f t="shared" si="0"/>
        <v>0</v>
      </c>
      <c r="J41" s="182">
        <f>'прил 1'!I93</f>
        <v>0</v>
      </c>
      <c r="K41" s="176">
        <f t="shared" si="1"/>
        <v>0</v>
      </c>
      <c r="L41" s="182">
        <f t="shared" si="2"/>
        <v>0</v>
      </c>
      <c r="M41" s="176">
        <f t="shared" si="3"/>
        <v>0</v>
      </c>
      <c r="N41" s="32"/>
    </row>
    <row r="42" spans="2:14" ht="13.5">
      <c r="B42" s="32"/>
      <c r="C42" s="441" t="s">
        <v>383</v>
      </c>
      <c r="D42" s="442"/>
      <c r="E42" s="442"/>
      <c r="F42" s="442"/>
      <c r="G42" s="443"/>
      <c r="H42" s="183">
        <f>'прил 1'!N94</f>
        <v>0</v>
      </c>
      <c r="I42" s="176">
        <f t="shared" si="0"/>
        <v>0</v>
      </c>
      <c r="J42" s="182">
        <f>'прил 1'!I94</f>
        <v>0</v>
      </c>
      <c r="K42" s="176">
        <f t="shared" si="1"/>
        <v>0</v>
      </c>
      <c r="L42" s="182">
        <f t="shared" si="2"/>
        <v>0</v>
      </c>
      <c r="M42" s="176">
        <f t="shared" si="3"/>
        <v>0</v>
      </c>
      <c r="N42" s="32"/>
    </row>
    <row r="43" spans="2:20" s="121" customFormat="1" ht="13.5">
      <c r="B43" s="5"/>
      <c r="C43" s="820" t="s">
        <v>392</v>
      </c>
      <c r="D43" s="820"/>
      <c r="E43" s="820"/>
      <c r="F43" s="820"/>
      <c r="G43" s="820"/>
      <c r="H43" s="257">
        <f>SUM(H11:H18,H20:H25,H27:H28,H31:H42)</f>
        <v>2680</v>
      </c>
      <c r="I43" s="258">
        <f>SUM(I11:I18,I20:I25,I27:I28,I31:I42)</f>
        <v>0.9999999999999999</v>
      </c>
      <c r="J43" s="257">
        <f>'прил 1'!I96</f>
        <v>2697</v>
      </c>
      <c r="K43" s="258">
        <f>SUM(K11:K18,K20:K25,K27:K28,K31:K42)</f>
        <v>1.0000000000000002</v>
      </c>
      <c r="L43" s="257">
        <f>SUM(L11:L18,L20:L25,L27:L28,L31:L42)</f>
        <v>17</v>
      </c>
      <c r="M43" s="259" t="s">
        <v>391</v>
      </c>
      <c r="N43" s="120"/>
      <c r="O43" s="156"/>
      <c r="P43" s="156"/>
      <c r="Q43" s="156"/>
      <c r="R43" s="156"/>
      <c r="S43" s="156"/>
      <c r="T43" s="156"/>
    </row>
    <row r="44" spans="2:14" ht="11.25" customHeight="1">
      <c r="B44" s="32"/>
      <c r="C44" s="173"/>
      <c r="D44" s="173"/>
      <c r="E44" s="173"/>
      <c r="F44" s="173"/>
      <c r="G44" s="173"/>
      <c r="H44" s="186"/>
      <c r="I44" s="177"/>
      <c r="J44" s="186"/>
      <c r="K44" s="177"/>
      <c r="L44" s="190"/>
      <c r="M44" s="177"/>
      <c r="N44" s="32"/>
    </row>
    <row r="45" spans="2:14" ht="13.5">
      <c r="B45" s="32"/>
      <c r="C45" s="32"/>
      <c r="D45" s="32"/>
      <c r="E45" s="32"/>
      <c r="F45" s="32"/>
      <c r="G45" s="32"/>
      <c r="H45" s="181"/>
      <c r="I45" s="175"/>
      <c r="J45" s="181"/>
      <c r="K45" s="175"/>
      <c r="L45" s="181"/>
      <c r="M45" s="175"/>
      <c r="N45" s="32"/>
    </row>
    <row r="46" spans="2:14" ht="13.5">
      <c r="B46" s="32"/>
      <c r="C46" s="32"/>
      <c r="D46" s="32"/>
      <c r="E46" s="32"/>
      <c r="F46" s="32"/>
      <c r="G46" s="32"/>
      <c r="H46" s="181"/>
      <c r="I46" s="175"/>
      <c r="J46" s="181"/>
      <c r="K46" s="175"/>
      <c r="L46" s="181"/>
      <c r="M46" s="175"/>
      <c r="N46" s="32"/>
    </row>
    <row r="47" spans="2:14" ht="13.5">
      <c r="B47" s="32"/>
      <c r="C47" s="32"/>
      <c r="D47" s="32"/>
      <c r="E47" s="32"/>
      <c r="F47" s="32"/>
      <c r="G47" s="32"/>
      <c r="H47" s="181"/>
      <c r="I47" s="175"/>
      <c r="J47" s="181"/>
      <c r="K47" s="175"/>
      <c r="L47" s="181"/>
      <c r="M47" s="175"/>
      <c r="N47" s="32"/>
    </row>
    <row r="48" spans="2:16" ht="13.5">
      <c r="B48" s="32"/>
      <c r="C48" s="32"/>
      <c r="D48" s="32"/>
      <c r="E48" s="32"/>
      <c r="F48" s="32"/>
      <c r="G48" s="32"/>
      <c r="H48" s="181"/>
      <c r="I48" s="175"/>
      <c r="J48" s="181"/>
      <c r="K48" s="175"/>
      <c r="L48" s="181"/>
      <c r="M48" s="175"/>
      <c r="N48" s="32"/>
      <c r="O48" s="264" t="str">
        <f>H7</f>
        <v>На 31.12.2022 г.</v>
      </c>
      <c r="P48" s="264" t="str">
        <f>J7</f>
        <v>На 31.03.2023 г.</v>
      </c>
    </row>
    <row r="49" spans="2:17" ht="13.5">
      <c r="B49" s="32"/>
      <c r="C49" s="32"/>
      <c r="D49" s="32"/>
      <c r="E49" s="32"/>
      <c r="F49" s="32"/>
      <c r="G49" s="32"/>
      <c r="H49" s="181"/>
      <c r="I49" s="175"/>
      <c r="J49" s="181"/>
      <c r="K49" s="175"/>
      <c r="L49" s="181"/>
      <c r="M49" s="175"/>
      <c r="N49" s="32"/>
      <c r="O49" s="265">
        <f>H10</f>
        <v>2454</v>
      </c>
      <c r="P49" s="265">
        <f>H19</f>
        <v>0</v>
      </c>
      <c r="Q49" s="265">
        <f>H26</f>
        <v>226</v>
      </c>
    </row>
    <row r="50" spans="2:17" ht="13.5">
      <c r="B50" s="32"/>
      <c r="C50" s="32"/>
      <c r="D50" s="32"/>
      <c r="E50" s="32"/>
      <c r="F50" s="32"/>
      <c r="G50" s="32"/>
      <c r="H50" s="181"/>
      <c r="I50" s="175"/>
      <c r="J50" s="181"/>
      <c r="K50" s="175"/>
      <c r="L50" s="181"/>
      <c r="M50" s="175"/>
      <c r="N50" s="32"/>
      <c r="O50" s="265">
        <f>J10</f>
        <v>2429</v>
      </c>
      <c r="P50" s="265">
        <f>J19</f>
        <v>0</v>
      </c>
      <c r="Q50" s="265">
        <f>J26</f>
        <v>268</v>
      </c>
    </row>
    <row r="51" spans="2:15" ht="13.5">
      <c r="B51" s="32"/>
      <c r="C51" s="32"/>
      <c r="D51" s="32"/>
      <c r="E51" s="32"/>
      <c r="F51" s="32"/>
      <c r="G51" s="32"/>
      <c r="H51" s="181"/>
      <c r="I51" s="175"/>
      <c r="J51" s="181"/>
      <c r="K51" s="175"/>
      <c r="L51" s="181"/>
      <c r="M51" s="175"/>
      <c r="N51" s="32"/>
      <c r="O51" s="265"/>
    </row>
    <row r="52" spans="2:14" ht="13.5">
      <c r="B52" s="32"/>
      <c r="C52" s="32"/>
      <c r="D52" s="32"/>
      <c r="E52" s="32"/>
      <c r="F52" s="32"/>
      <c r="G52" s="32"/>
      <c r="H52" s="181"/>
      <c r="I52" s="175"/>
      <c r="J52" s="181"/>
      <c r="K52" s="175"/>
      <c r="L52" s="181"/>
      <c r="M52" s="175"/>
      <c r="N52" s="32"/>
    </row>
    <row r="53" spans="2:14" ht="13.5">
      <c r="B53" s="32"/>
      <c r="C53" s="32"/>
      <c r="D53" s="32"/>
      <c r="E53" s="32"/>
      <c r="F53" s="32"/>
      <c r="G53" s="32"/>
      <c r="H53" s="181"/>
      <c r="I53" s="175"/>
      <c r="J53" s="181"/>
      <c r="K53" s="175"/>
      <c r="L53" s="181"/>
      <c r="M53" s="175"/>
      <c r="N53" s="32"/>
    </row>
    <row r="54" spans="2:14" ht="13.5">
      <c r="B54" s="32"/>
      <c r="C54" s="32"/>
      <c r="D54" s="32"/>
      <c r="E54" s="32"/>
      <c r="F54" s="32"/>
      <c r="G54" s="32"/>
      <c r="H54" s="181"/>
      <c r="I54" s="175"/>
      <c r="J54" s="181"/>
      <c r="K54" s="175"/>
      <c r="L54" s="181"/>
      <c r="M54" s="175"/>
      <c r="N54" s="32"/>
    </row>
    <row r="55" spans="2:14" ht="13.5">
      <c r="B55" s="32"/>
      <c r="C55" s="32"/>
      <c r="D55" s="32"/>
      <c r="E55" s="32"/>
      <c r="F55" s="32"/>
      <c r="G55" s="32"/>
      <c r="H55" s="181"/>
      <c r="I55" s="175"/>
      <c r="J55" s="181"/>
      <c r="K55" s="175"/>
      <c r="L55" s="181"/>
      <c r="M55" s="175"/>
      <c r="N55" s="32"/>
    </row>
    <row r="56" spans="2:14" ht="13.5">
      <c r="B56" s="32"/>
      <c r="C56" s="32"/>
      <c r="D56" s="32"/>
      <c r="E56" s="32"/>
      <c r="F56" s="32"/>
      <c r="G56" s="32"/>
      <c r="H56" s="181"/>
      <c r="I56" s="175"/>
      <c r="J56" s="181"/>
      <c r="K56" s="175"/>
      <c r="L56" s="181"/>
      <c r="M56" s="175"/>
      <c r="N56" s="32"/>
    </row>
    <row r="57" spans="2:14" ht="13.5">
      <c r="B57" s="32"/>
      <c r="C57" s="32"/>
      <c r="D57" s="32"/>
      <c r="E57" s="32"/>
      <c r="F57" s="32"/>
      <c r="G57" s="32"/>
      <c r="H57" s="181"/>
      <c r="I57" s="175"/>
      <c r="J57" s="181"/>
      <c r="K57" s="175"/>
      <c r="L57" s="181"/>
      <c r="M57" s="175"/>
      <c r="N57" s="32"/>
    </row>
    <row r="58" spans="2:14" ht="13.5">
      <c r="B58" s="32"/>
      <c r="C58" s="32"/>
      <c r="D58" s="32"/>
      <c r="E58" s="32"/>
      <c r="F58" s="32"/>
      <c r="G58" s="32"/>
      <c r="H58" s="181"/>
      <c r="I58" s="175"/>
      <c r="J58" s="181"/>
      <c r="K58" s="175"/>
      <c r="L58" s="181"/>
      <c r="M58" s="175"/>
      <c r="N58" s="32"/>
    </row>
    <row r="59" spans="2:14" ht="13.5">
      <c r="B59" s="32"/>
      <c r="C59" s="32"/>
      <c r="D59" s="32"/>
      <c r="E59" s="32"/>
      <c r="F59" s="32"/>
      <c r="G59" s="32"/>
      <c r="H59" s="181"/>
      <c r="I59" s="175"/>
      <c r="J59" s="181"/>
      <c r="K59" s="175"/>
      <c r="L59" s="181"/>
      <c r="M59" s="175"/>
      <c r="N59" s="32"/>
    </row>
    <row r="60" spans="2:14" ht="13.5">
      <c r="B60" s="32"/>
      <c r="C60" s="32"/>
      <c r="D60" s="32"/>
      <c r="E60" s="32"/>
      <c r="F60" s="32"/>
      <c r="G60" s="32"/>
      <c r="H60" s="181"/>
      <c r="I60" s="175"/>
      <c r="J60" s="181"/>
      <c r="K60" s="175"/>
      <c r="L60" s="181"/>
      <c r="M60" s="175"/>
      <c r="N60" s="32"/>
    </row>
    <row r="61" spans="2:14" ht="13.5">
      <c r="B61" s="32"/>
      <c r="C61" s="32"/>
      <c r="D61" s="32"/>
      <c r="E61" s="32"/>
      <c r="F61" s="32"/>
      <c r="G61" s="32"/>
      <c r="H61" s="181"/>
      <c r="I61" s="175"/>
      <c r="J61" s="181"/>
      <c r="K61" s="175"/>
      <c r="L61" s="181"/>
      <c r="M61" s="175"/>
      <c r="N61" s="32"/>
    </row>
    <row r="62" spans="2:14" ht="13.5">
      <c r="B62" s="32"/>
      <c r="C62" s="32"/>
      <c r="D62" s="32"/>
      <c r="E62" s="32"/>
      <c r="F62" s="32"/>
      <c r="G62" s="32"/>
      <c r="H62" s="181"/>
      <c r="I62" s="175"/>
      <c r="J62" s="181"/>
      <c r="K62" s="175"/>
      <c r="L62" s="181"/>
      <c r="M62" s="175"/>
      <c r="N62" s="32"/>
    </row>
    <row r="63" spans="2:14" ht="13.5">
      <c r="B63" s="32"/>
      <c r="C63" s="32"/>
      <c r="D63" s="32"/>
      <c r="E63" s="32"/>
      <c r="F63" s="32"/>
      <c r="G63" s="32"/>
      <c r="H63" s="181"/>
      <c r="I63" s="175"/>
      <c r="J63" s="181"/>
      <c r="K63" s="175"/>
      <c r="L63" s="181"/>
      <c r="M63" s="175"/>
      <c r="N63" s="32"/>
    </row>
    <row r="64" spans="2:14" ht="13.5">
      <c r="B64" s="32"/>
      <c r="C64" s="32"/>
      <c r="D64" s="32"/>
      <c r="E64" s="32"/>
      <c r="F64" s="32"/>
      <c r="G64" s="32"/>
      <c r="H64" s="181"/>
      <c r="I64" s="175"/>
      <c r="J64" s="181"/>
      <c r="K64" s="175"/>
      <c r="L64" s="181"/>
      <c r="M64" s="175"/>
      <c r="N64" s="32"/>
    </row>
    <row r="65" spans="2:14" ht="13.5">
      <c r="B65" s="32"/>
      <c r="C65" s="32"/>
      <c r="D65" s="32"/>
      <c r="E65" s="32"/>
      <c r="F65" s="32"/>
      <c r="G65" s="32"/>
      <c r="H65" s="181"/>
      <c r="I65" s="175"/>
      <c r="J65" s="181"/>
      <c r="K65" s="175"/>
      <c r="L65" s="181"/>
      <c r="M65" s="175"/>
      <c r="N65" s="32"/>
    </row>
    <row r="66" spans="2:14" ht="13.5">
      <c r="B66" s="32"/>
      <c r="C66" s="32"/>
      <c r="D66" s="32"/>
      <c r="E66" s="32"/>
      <c r="F66" s="32"/>
      <c r="G66" s="32"/>
      <c r="H66" s="181"/>
      <c r="I66" s="175"/>
      <c r="J66" s="181"/>
      <c r="K66" s="175"/>
      <c r="L66" s="181"/>
      <c r="M66" s="175"/>
      <c r="N66" s="32"/>
    </row>
    <row r="67" spans="2:14" ht="13.5">
      <c r="B67" s="32"/>
      <c r="C67" s="32"/>
      <c r="D67" s="32"/>
      <c r="E67" s="32"/>
      <c r="F67" s="32"/>
      <c r="G67" s="32"/>
      <c r="H67" s="181"/>
      <c r="I67" s="175"/>
      <c r="J67" s="181"/>
      <c r="K67" s="175"/>
      <c r="L67" s="181"/>
      <c r="M67" s="175"/>
      <c r="N67" s="32"/>
    </row>
    <row r="68" spans="2:14" ht="13.5">
      <c r="B68" s="32"/>
      <c r="C68" s="32"/>
      <c r="D68" s="32"/>
      <c r="E68" s="32"/>
      <c r="F68" s="32"/>
      <c r="G68" s="32"/>
      <c r="H68" s="181"/>
      <c r="I68" s="175"/>
      <c r="J68" s="181"/>
      <c r="K68" s="175"/>
      <c r="L68" s="181"/>
      <c r="M68" s="175"/>
      <c r="N68" s="32"/>
    </row>
    <row r="69" spans="2:14" ht="13.5">
      <c r="B69" s="32"/>
      <c r="C69" s="32"/>
      <c r="D69" s="32"/>
      <c r="E69" s="32"/>
      <c r="F69" s="32"/>
      <c r="G69" s="32"/>
      <c r="H69" s="181"/>
      <c r="I69" s="175"/>
      <c r="J69" s="181"/>
      <c r="K69" s="175"/>
      <c r="L69" s="181"/>
      <c r="M69" s="175"/>
      <c r="N69" s="32"/>
    </row>
    <row r="70" spans="2:14" ht="13.5">
      <c r="B70" s="32"/>
      <c r="C70" s="32"/>
      <c r="D70" s="32"/>
      <c r="E70" s="32"/>
      <c r="F70" s="32"/>
      <c r="G70" s="32"/>
      <c r="H70" s="181"/>
      <c r="I70" s="175"/>
      <c r="J70" s="181"/>
      <c r="K70" s="175"/>
      <c r="L70" s="181"/>
      <c r="M70" s="175"/>
      <c r="N70" s="32"/>
    </row>
    <row r="71" spans="2:14" ht="13.5">
      <c r="B71" s="32"/>
      <c r="C71" s="32"/>
      <c r="D71" s="32"/>
      <c r="E71" s="32"/>
      <c r="F71" s="32"/>
      <c r="G71" s="32"/>
      <c r="H71" s="181"/>
      <c r="I71" s="175"/>
      <c r="J71" s="181"/>
      <c r="K71" s="175"/>
      <c r="L71" s="181"/>
      <c r="M71" s="175"/>
      <c r="N71" s="32"/>
    </row>
    <row r="72" spans="2:14" ht="13.5">
      <c r="B72" s="32"/>
      <c r="C72" s="32"/>
      <c r="D72" s="32"/>
      <c r="E72" s="32"/>
      <c r="F72" s="32"/>
      <c r="G72" s="32"/>
      <c r="H72" s="181"/>
      <c r="I72" s="175"/>
      <c r="J72" s="181"/>
      <c r="K72" s="175"/>
      <c r="L72" s="181"/>
      <c r="M72" s="175"/>
      <c r="N72" s="32"/>
    </row>
    <row r="73" spans="2:14" ht="13.5">
      <c r="B73" s="32"/>
      <c r="C73" s="32"/>
      <c r="D73" s="32"/>
      <c r="E73" s="32"/>
      <c r="F73" s="32"/>
      <c r="G73" s="32"/>
      <c r="H73" s="181"/>
      <c r="I73" s="175"/>
      <c r="J73" s="181"/>
      <c r="K73" s="175"/>
      <c r="L73" s="181"/>
      <c r="M73" s="175"/>
      <c r="N73" s="32"/>
    </row>
    <row r="74" spans="2:14" ht="13.5">
      <c r="B74" s="32"/>
      <c r="C74" s="32"/>
      <c r="D74" s="32"/>
      <c r="E74" s="32"/>
      <c r="F74" s="32"/>
      <c r="G74" s="32"/>
      <c r="H74" s="181"/>
      <c r="I74" s="175"/>
      <c r="J74" s="181"/>
      <c r="K74" s="175"/>
      <c r="L74" s="181"/>
      <c r="M74" s="175"/>
      <c r="N74" s="32"/>
    </row>
    <row r="75" spans="2:14" ht="13.5">
      <c r="B75" s="32"/>
      <c r="C75" s="32"/>
      <c r="D75" s="32"/>
      <c r="E75" s="32"/>
      <c r="F75" s="32"/>
      <c r="G75" s="32"/>
      <c r="H75" s="181"/>
      <c r="I75" s="175"/>
      <c r="J75" s="181"/>
      <c r="K75" s="175"/>
      <c r="L75" s="181"/>
      <c r="M75" s="175"/>
      <c r="N75" s="32"/>
    </row>
    <row r="76" spans="2:14" ht="13.5">
      <c r="B76" s="32"/>
      <c r="C76" s="32"/>
      <c r="D76" s="32"/>
      <c r="E76" s="32"/>
      <c r="F76" s="32"/>
      <c r="G76" s="32"/>
      <c r="H76" s="181"/>
      <c r="I76" s="175"/>
      <c r="J76" s="181"/>
      <c r="K76" s="175"/>
      <c r="L76" s="181"/>
      <c r="M76" s="175"/>
      <c r="N76" s="32"/>
    </row>
    <row r="77" spans="2:14" ht="13.5">
      <c r="B77" s="32"/>
      <c r="C77" s="32"/>
      <c r="D77" s="32"/>
      <c r="E77" s="32"/>
      <c r="F77" s="32"/>
      <c r="G77" s="32"/>
      <c r="H77" s="181"/>
      <c r="I77" s="175"/>
      <c r="J77" s="181"/>
      <c r="K77" s="175"/>
      <c r="L77" s="181"/>
      <c r="M77" s="175"/>
      <c r="N77" s="32"/>
    </row>
    <row r="78" spans="2:14" ht="13.5">
      <c r="B78" s="32"/>
      <c r="C78" s="32"/>
      <c r="D78" s="32"/>
      <c r="E78" s="32"/>
      <c r="F78" s="32"/>
      <c r="G78" s="32"/>
      <c r="H78" s="181"/>
      <c r="I78" s="175"/>
      <c r="J78" s="181"/>
      <c r="K78" s="175"/>
      <c r="L78" s="181"/>
      <c r="M78" s="175"/>
      <c r="N78" s="32"/>
    </row>
    <row r="79" spans="2:14" ht="13.5">
      <c r="B79" s="32"/>
      <c r="C79" s="32"/>
      <c r="D79" s="32"/>
      <c r="E79" s="32"/>
      <c r="F79" s="32"/>
      <c r="G79" s="32"/>
      <c r="H79" s="181"/>
      <c r="I79" s="175"/>
      <c r="J79" s="181"/>
      <c r="K79" s="175"/>
      <c r="L79" s="181"/>
      <c r="M79" s="175"/>
      <c r="N79" s="32"/>
    </row>
    <row r="80" spans="2:14" ht="13.5">
      <c r="B80" s="32"/>
      <c r="C80" s="32"/>
      <c r="D80" s="32"/>
      <c r="E80" s="32"/>
      <c r="F80" s="32"/>
      <c r="G80" s="32"/>
      <c r="H80" s="181"/>
      <c r="I80" s="175"/>
      <c r="J80" s="181"/>
      <c r="K80" s="175"/>
      <c r="L80" s="181"/>
      <c r="M80" s="175"/>
      <c r="N80" s="32"/>
    </row>
    <row r="81" spans="2:14" ht="13.5">
      <c r="B81" s="32"/>
      <c r="C81" s="32"/>
      <c r="D81" s="32"/>
      <c r="E81" s="32"/>
      <c r="F81" s="32"/>
      <c r="G81" s="32"/>
      <c r="H81" s="181"/>
      <c r="I81" s="175"/>
      <c r="J81" s="181"/>
      <c r="K81" s="175"/>
      <c r="L81" s="181"/>
      <c r="M81" s="175"/>
      <c r="N81" s="32"/>
    </row>
    <row r="82" spans="2:14" ht="13.5">
      <c r="B82" s="32"/>
      <c r="C82" s="32"/>
      <c r="D82" s="32"/>
      <c r="E82" s="32"/>
      <c r="F82" s="32"/>
      <c r="G82" s="32"/>
      <c r="H82" s="181"/>
      <c r="I82" s="175"/>
      <c r="J82" s="181"/>
      <c r="K82" s="175"/>
      <c r="L82" s="181"/>
      <c r="M82" s="175"/>
      <c r="N82" s="32"/>
    </row>
    <row r="83" spans="2:14" ht="13.5">
      <c r="B83" s="32"/>
      <c r="C83" s="32"/>
      <c r="D83" s="32"/>
      <c r="E83" s="32"/>
      <c r="F83" s="32"/>
      <c r="G83" s="32"/>
      <c r="H83" s="181"/>
      <c r="I83" s="175"/>
      <c r="J83" s="181"/>
      <c r="K83" s="175"/>
      <c r="L83" s="181"/>
      <c r="M83" s="175"/>
      <c r="N83" s="32"/>
    </row>
    <row r="84" spans="2:14" ht="13.5">
      <c r="B84" s="32"/>
      <c r="C84" s="32"/>
      <c r="D84" s="32"/>
      <c r="E84" s="32"/>
      <c r="F84" s="32"/>
      <c r="G84" s="32"/>
      <c r="H84" s="181"/>
      <c r="I84" s="175"/>
      <c r="J84" s="181"/>
      <c r="K84" s="175"/>
      <c r="L84" s="181"/>
      <c r="M84" s="175"/>
      <c r="N84" s="32"/>
    </row>
    <row r="85" spans="2:14" ht="13.5">
      <c r="B85" s="32"/>
      <c r="C85" s="32"/>
      <c r="D85" s="32"/>
      <c r="E85" s="32"/>
      <c r="F85" s="32"/>
      <c r="G85" s="32"/>
      <c r="H85" s="181"/>
      <c r="I85" s="175"/>
      <c r="J85" s="181"/>
      <c r="K85" s="175"/>
      <c r="L85" s="181"/>
      <c r="M85" s="175"/>
      <c r="N85" s="32"/>
    </row>
    <row r="86" spans="2:14" ht="13.5">
      <c r="B86" s="32"/>
      <c r="C86" s="32"/>
      <c r="D86" s="32"/>
      <c r="E86" s="32"/>
      <c r="F86" s="32"/>
      <c r="G86" s="32"/>
      <c r="H86" s="181"/>
      <c r="I86" s="175"/>
      <c r="J86" s="181"/>
      <c r="K86" s="175"/>
      <c r="L86" s="181"/>
      <c r="M86" s="175"/>
      <c r="N86" s="32"/>
    </row>
    <row r="87" spans="2:14" ht="13.5">
      <c r="B87" s="32"/>
      <c r="C87" s="32"/>
      <c r="D87" s="32"/>
      <c r="E87" s="32"/>
      <c r="F87" s="32"/>
      <c r="G87" s="32"/>
      <c r="H87" s="181"/>
      <c r="I87" s="175"/>
      <c r="J87" s="181"/>
      <c r="K87" s="175"/>
      <c r="L87" s="181"/>
      <c r="M87" s="175"/>
      <c r="N87" s="32"/>
    </row>
    <row r="88" spans="2:14" ht="13.5">
      <c r="B88" s="32"/>
      <c r="C88" s="32"/>
      <c r="D88" s="32"/>
      <c r="E88" s="32"/>
      <c r="F88" s="32"/>
      <c r="G88" s="32"/>
      <c r="H88" s="181"/>
      <c r="I88" s="175"/>
      <c r="J88" s="181"/>
      <c r="K88" s="175"/>
      <c r="L88" s="181"/>
      <c r="M88" s="175"/>
      <c r="N88" s="32"/>
    </row>
    <row r="89" spans="2:14" ht="13.5">
      <c r="B89" s="32"/>
      <c r="C89" s="32"/>
      <c r="D89" s="32"/>
      <c r="E89" s="32"/>
      <c r="F89" s="32"/>
      <c r="G89" s="32"/>
      <c r="H89" s="181"/>
      <c r="I89" s="175"/>
      <c r="J89" s="181"/>
      <c r="K89" s="175"/>
      <c r="L89" s="181"/>
      <c r="M89" s="175"/>
      <c r="N89" s="32"/>
    </row>
    <row r="90" spans="2:14" ht="13.5">
      <c r="B90" s="32"/>
      <c r="C90" s="32"/>
      <c r="D90" s="32"/>
      <c r="E90" s="32"/>
      <c r="F90" s="32"/>
      <c r="G90" s="32"/>
      <c r="H90" s="181"/>
      <c r="I90" s="175"/>
      <c r="J90" s="181"/>
      <c r="K90" s="175"/>
      <c r="L90" s="181"/>
      <c r="M90" s="175"/>
      <c r="N90" s="32"/>
    </row>
    <row r="91" spans="2:14" ht="13.5">
      <c r="B91" s="32"/>
      <c r="C91" s="32"/>
      <c r="D91" s="32"/>
      <c r="E91" s="32"/>
      <c r="F91" s="32"/>
      <c r="G91" s="32"/>
      <c r="H91" s="181"/>
      <c r="I91" s="175"/>
      <c r="J91" s="181"/>
      <c r="K91" s="175"/>
      <c r="L91" s="181"/>
      <c r="M91" s="175"/>
      <c r="N91" s="32"/>
    </row>
    <row r="92" spans="2:14" ht="13.5">
      <c r="B92" s="32"/>
      <c r="C92" s="32"/>
      <c r="D92" s="32"/>
      <c r="E92" s="32"/>
      <c r="F92" s="32"/>
      <c r="G92" s="32"/>
      <c r="H92" s="181"/>
      <c r="I92" s="175"/>
      <c r="J92" s="181"/>
      <c r="K92" s="175"/>
      <c r="L92" s="181"/>
      <c r="M92" s="175"/>
      <c r="N92" s="32"/>
    </row>
    <row r="93" spans="2:14" ht="13.5">
      <c r="B93" s="32"/>
      <c r="C93" s="32"/>
      <c r="D93" s="32"/>
      <c r="E93" s="32"/>
      <c r="F93" s="32"/>
      <c r="G93" s="32"/>
      <c r="H93" s="181"/>
      <c r="I93" s="175"/>
      <c r="J93" s="181"/>
      <c r="K93" s="175"/>
      <c r="L93" s="181"/>
      <c r="M93" s="175"/>
      <c r="N93" s="32"/>
    </row>
    <row r="94" spans="2:14" ht="13.5">
      <c r="B94" s="32"/>
      <c r="C94" s="32"/>
      <c r="D94" s="32"/>
      <c r="E94" s="32"/>
      <c r="F94" s="32"/>
      <c r="G94" s="32"/>
      <c r="H94" s="181"/>
      <c r="I94" s="175"/>
      <c r="J94" s="181"/>
      <c r="K94" s="175"/>
      <c r="L94" s="181"/>
      <c r="M94" s="175"/>
      <c r="N94" s="32"/>
    </row>
    <row r="95" spans="2:14" ht="13.5">
      <c r="B95" s="32"/>
      <c r="C95" s="32"/>
      <c r="D95" s="32"/>
      <c r="E95" s="32"/>
      <c r="F95" s="32"/>
      <c r="G95" s="32"/>
      <c r="H95" s="181"/>
      <c r="I95" s="175"/>
      <c r="J95" s="181"/>
      <c r="K95" s="175"/>
      <c r="L95" s="181"/>
      <c r="M95" s="175"/>
      <c r="N95" s="32"/>
    </row>
    <row r="96" spans="2:14" ht="13.5">
      <c r="B96" s="32"/>
      <c r="C96" s="32"/>
      <c r="D96" s="32"/>
      <c r="E96" s="32"/>
      <c r="F96" s="32"/>
      <c r="G96" s="32"/>
      <c r="H96" s="181"/>
      <c r="I96" s="175"/>
      <c r="J96" s="181"/>
      <c r="K96" s="175"/>
      <c r="L96" s="181"/>
      <c r="M96" s="175"/>
      <c r="N96" s="32"/>
    </row>
    <row r="97" spans="2:14" ht="13.5">
      <c r="B97" s="32"/>
      <c r="C97" s="32"/>
      <c r="D97" s="32"/>
      <c r="E97" s="32"/>
      <c r="F97" s="32"/>
      <c r="G97" s="32"/>
      <c r="H97" s="181"/>
      <c r="I97" s="175"/>
      <c r="J97" s="181"/>
      <c r="K97" s="175"/>
      <c r="L97" s="181"/>
      <c r="M97" s="175"/>
      <c r="N97" s="32"/>
    </row>
    <row r="98" spans="2:14" ht="13.5">
      <c r="B98" s="32"/>
      <c r="C98" s="32"/>
      <c r="D98" s="32"/>
      <c r="E98" s="32"/>
      <c r="F98" s="32"/>
      <c r="G98" s="32"/>
      <c r="H98" s="181"/>
      <c r="I98" s="175"/>
      <c r="J98" s="181"/>
      <c r="K98" s="175"/>
      <c r="L98" s="181"/>
      <c r="M98" s="175"/>
      <c r="N98" s="32"/>
    </row>
    <row r="99" spans="2:14" ht="13.5">
      <c r="B99" s="32"/>
      <c r="C99" s="32"/>
      <c r="D99" s="32"/>
      <c r="E99" s="32"/>
      <c r="F99" s="32"/>
      <c r="G99" s="32"/>
      <c r="H99" s="181"/>
      <c r="I99" s="175"/>
      <c r="J99" s="181"/>
      <c r="K99" s="175"/>
      <c r="L99" s="181"/>
      <c r="M99" s="175"/>
      <c r="N99" s="32"/>
    </row>
    <row r="100" spans="2:14" ht="13.5">
      <c r="B100" s="32"/>
      <c r="C100" s="32"/>
      <c r="D100" s="32"/>
      <c r="E100" s="32"/>
      <c r="F100" s="32"/>
      <c r="G100" s="32"/>
      <c r="H100" s="181"/>
      <c r="I100" s="175"/>
      <c r="J100" s="181"/>
      <c r="K100" s="175"/>
      <c r="L100" s="181"/>
      <c r="M100" s="175"/>
      <c r="N100" s="32"/>
    </row>
    <row r="101" spans="2:14" ht="13.5">
      <c r="B101" s="32"/>
      <c r="C101" s="32"/>
      <c r="D101" s="32"/>
      <c r="E101" s="32"/>
      <c r="F101" s="32"/>
      <c r="G101" s="32"/>
      <c r="H101" s="181"/>
      <c r="I101" s="175"/>
      <c r="J101" s="181"/>
      <c r="K101" s="175"/>
      <c r="L101" s="181"/>
      <c r="M101" s="175"/>
      <c r="N101" s="32"/>
    </row>
    <row r="102" spans="2:14" ht="13.5">
      <c r="B102" s="32"/>
      <c r="C102" s="32"/>
      <c r="D102" s="32"/>
      <c r="E102" s="32"/>
      <c r="F102" s="32"/>
      <c r="G102" s="32"/>
      <c r="H102" s="181"/>
      <c r="I102" s="175"/>
      <c r="J102" s="181"/>
      <c r="K102" s="175"/>
      <c r="L102" s="181"/>
      <c r="M102" s="175"/>
      <c r="N102" s="32"/>
    </row>
    <row r="103" spans="2:14" ht="13.5">
      <c r="B103" s="32"/>
      <c r="C103" s="32"/>
      <c r="D103" s="32"/>
      <c r="E103" s="32"/>
      <c r="F103" s="32"/>
      <c r="G103" s="32"/>
      <c r="H103" s="181"/>
      <c r="I103" s="175"/>
      <c r="J103" s="181"/>
      <c r="K103" s="175"/>
      <c r="L103" s="181"/>
      <c r="M103" s="175"/>
      <c r="N103" s="32"/>
    </row>
    <row r="104" spans="2:14" ht="13.5">
      <c r="B104" s="32"/>
      <c r="C104" s="32"/>
      <c r="D104" s="32"/>
      <c r="E104" s="32"/>
      <c r="F104" s="32"/>
      <c r="G104" s="32"/>
      <c r="H104" s="181"/>
      <c r="I104" s="175"/>
      <c r="J104" s="181"/>
      <c r="K104" s="175"/>
      <c r="L104" s="181"/>
      <c r="M104" s="175"/>
      <c r="N104" s="32"/>
    </row>
    <row r="105" spans="2:14" ht="13.5">
      <c r="B105" s="32"/>
      <c r="C105" s="32"/>
      <c r="D105" s="32"/>
      <c r="E105" s="32"/>
      <c r="F105" s="32"/>
      <c r="G105" s="32"/>
      <c r="H105" s="181"/>
      <c r="I105" s="175"/>
      <c r="J105" s="181"/>
      <c r="K105" s="175"/>
      <c r="L105" s="181"/>
      <c r="M105" s="175"/>
      <c r="N105" s="32"/>
    </row>
    <row r="106" spans="2:14" ht="13.5">
      <c r="B106" s="32"/>
      <c r="C106" s="32"/>
      <c r="D106" s="32"/>
      <c r="E106" s="32"/>
      <c r="F106" s="32"/>
      <c r="G106" s="32"/>
      <c r="H106" s="181"/>
      <c r="I106" s="175"/>
      <c r="J106" s="181"/>
      <c r="K106" s="175"/>
      <c r="L106" s="181"/>
      <c r="M106" s="175"/>
      <c r="N106" s="32"/>
    </row>
    <row r="107" spans="2:14" ht="13.5">
      <c r="B107" s="32"/>
      <c r="C107" s="32"/>
      <c r="D107" s="32"/>
      <c r="E107" s="32"/>
      <c r="F107" s="32"/>
      <c r="G107" s="32"/>
      <c r="H107" s="181"/>
      <c r="I107" s="175"/>
      <c r="J107" s="181"/>
      <c r="K107" s="175"/>
      <c r="L107" s="181"/>
      <c r="M107" s="175"/>
      <c r="N107" s="32"/>
    </row>
    <row r="108" spans="2:14" ht="13.5">
      <c r="B108" s="32"/>
      <c r="C108" s="32"/>
      <c r="D108" s="32"/>
      <c r="E108" s="32"/>
      <c r="F108" s="32"/>
      <c r="G108" s="32"/>
      <c r="H108" s="181"/>
      <c r="I108" s="175"/>
      <c r="J108" s="181"/>
      <c r="K108" s="175"/>
      <c r="L108" s="181"/>
      <c r="M108" s="175"/>
      <c r="N108" s="32"/>
    </row>
    <row r="109" spans="2:14" ht="13.5">
      <c r="B109" s="32"/>
      <c r="C109" s="32"/>
      <c r="D109" s="32"/>
      <c r="E109" s="32"/>
      <c r="F109" s="32"/>
      <c r="G109" s="32"/>
      <c r="H109" s="181"/>
      <c r="I109" s="175"/>
      <c r="J109" s="181"/>
      <c r="K109" s="175"/>
      <c r="L109" s="181"/>
      <c r="M109" s="175"/>
      <c r="N109" s="32"/>
    </row>
    <row r="110" spans="2:14" ht="13.5">
      <c r="B110" s="32"/>
      <c r="C110" s="32"/>
      <c r="D110" s="32"/>
      <c r="E110" s="32"/>
      <c r="F110" s="32"/>
      <c r="G110" s="32"/>
      <c r="H110" s="181"/>
      <c r="I110" s="175"/>
      <c r="J110" s="181"/>
      <c r="K110" s="175"/>
      <c r="L110" s="181"/>
      <c r="M110" s="175"/>
      <c r="N110" s="32"/>
    </row>
    <row r="111" spans="2:14" ht="13.5">
      <c r="B111" s="32"/>
      <c r="C111" s="32"/>
      <c r="D111" s="32"/>
      <c r="E111" s="32"/>
      <c r="F111" s="32"/>
      <c r="G111" s="32"/>
      <c r="H111" s="181"/>
      <c r="I111" s="175"/>
      <c r="J111" s="181"/>
      <c r="K111" s="175"/>
      <c r="L111" s="181"/>
      <c r="M111" s="175"/>
      <c r="N111" s="32"/>
    </row>
    <row r="112" spans="2:14" ht="13.5">
      <c r="B112" s="32"/>
      <c r="C112" s="32"/>
      <c r="D112" s="32"/>
      <c r="E112" s="32"/>
      <c r="F112" s="32"/>
      <c r="G112" s="32"/>
      <c r="H112" s="181"/>
      <c r="I112" s="175"/>
      <c r="J112" s="181"/>
      <c r="K112" s="175"/>
      <c r="L112" s="181"/>
      <c r="M112" s="175"/>
      <c r="N112" s="32"/>
    </row>
    <row r="113" spans="2:14" ht="13.5">
      <c r="B113" s="32"/>
      <c r="C113" s="32"/>
      <c r="D113" s="32"/>
      <c r="E113" s="32"/>
      <c r="F113" s="32"/>
      <c r="G113" s="32"/>
      <c r="H113" s="181"/>
      <c r="I113" s="175"/>
      <c r="J113" s="181"/>
      <c r="K113" s="175"/>
      <c r="L113" s="181"/>
      <c r="M113" s="175"/>
      <c r="N113" s="32"/>
    </row>
    <row r="114" spans="2:14" ht="13.5">
      <c r="B114" s="32"/>
      <c r="C114" s="32"/>
      <c r="D114" s="32"/>
      <c r="E114" s="32"/>
      <c r="F114" s="32"/>
      <c r="G114" s="32"/>
      <c r="H114" s="181"/>
      <c r="I114" s="175"/>
      <c r="J114" s="181"/>
      <c r="K114" s="175"/>
      <c r="L114" s="181"/>
      <c r="M114" s="175"/>
      <c r="N114" s="32"/>
    </row>
    <row r="115" spans="2:14" ht="13.5">
      <c r="B115" s="32"/>
      <c r="C115" s="32"/>
      <c r="D115" s="32"/>
      <c r="E115" s="32"/>
      <c r="F115" s="32"/>
      <c r="G115" s="32"/>
      <c r="H115" s="181"/>
      <c r="I115" s="175"/>
      <c r="J115" s="181"/>
      <c r="K115" s="175"/>
      <c r="L115" s="181"/>
      <c r="M115" s="175"/>
      <c r="N115" s="32"/>
    </row>
    <row r="116" spans="2:14" ht="13.5">
      <c r="B116" s="32"/>
      <c r="C116" s="32"/>
      <c r="D116" s="32"/>
      <c r="E116" s="32"/>
      <c r="F116" s="32"/>
      <c r="G116" s="32"/>
      <c r="H116" s="181"/>
      <c r="I116" s="175"/>
      <c r="J116" s="181"/>
      <c r="K116" s="175"/>
      <c r="L116" s="181"/>
      <c r="M116" s="175"/>
      <c r="N116" s="32"/>
    </row>
    <row r="117" spans="2:14" ht="13.5">
      <c r="B117" s="32"/>
      <c r="C117" s="32"/>
      <c r="D117" s="32"/>
      <c r="E117" s="32"/>
      <c r="F117" s="32"/>
      <c r="G117" s="32"/>
      <c r="H117" s="181"/>
      <c r="I117" s="175"/>
      <c r="J117" s="181"/>
      <c r="K117" s="175"/>
      <c r="L117" s="181"/>
      <c r="M117" s="175"/>
      <c r="N117" s="32"/>
    </row>
    <row r="118" spans="2:14" ht="13.5">
      <c r="B118" s="32"/>
      <c r="C118" s="32"/>
      <c r="D118" s="32"/>
      <c r="E118" s="32"/>
      <c r="F118" s="32"/>
      <c r="G118" s="32"/>
      <c r="H118" s="181"/>
      <c r="I118" s="175"/>
      <c r="J118" s="181"/>
      <c r="K118" s="175"/>
      <c r="L118" s="181"/>
      <c r="M118" s="175"/>
      <c r="N118" s="32"/>
    </row>
    <row r="119" spans="2:14" ht="13.5">
      <c r="B119" s="32"/>
      <c r="C119" s="32"/>
      <c r="D119" s="32"/>
      <c r="E119" s="32"/>
      <c r="F119" s="32"/>
      <c r="G119" s="32"/>
      <c r="H119" s="181"/>
      <c r="I119" s="175"/>
      <c r="J119" s="181"/>
      <c r="K119" s="175"/>
      <c r="L119" s="181"/>
      <c r="M119" s="175"/>
      <c r="N119" s="32"/>
    </row>
    <row r="120" spans="2:14" ht="13.5">
      <c r="B120" s="32"/>
      <c r="C120" s="32"/>
      <c r="D120" s="32"/>
      <c r="E120" s="32"/>
      <c r="F120" s="32"/>
      <c r="G120" s="32"/>
      <c r="H120" s="181"/>
      <c r="I120" s="175"/>
      <c r="J120" s="181"/>
      <c r="K120" s="175"/>
      <c r="L120" s="181"/>
      <c r="M120" s="175"/>
      <c r="N120" s="32"/>
    </row>
    <row r="121" spans="2:14" ht="13.5">
      <c r="B121" s="32"/>
      <c r="C121" s="32"/>
      <c r="D121" s="32"/>
      <c r="E121" s="32"/>
      <c r="F121" s="32"/>
      <c r="G121" s="32"/>
      <c r="H121" s="181"/>
      <c r="I121" s="175"/>
      <c r="J121" s="181"/>
      <c r="K121" s="175"/>
      <c r="L121" s="181"/>
      <c r="M121" s="175"/>
      <c r="N121" s="32"/>
    </row>
    <row r="122" spans="2:14" ht="13.5">
      <c r="B122" s="32"/>
      <c r="C122" s="32"/>
      <c r="D122" s="32"/>
      <c r="E122" s="32"/>
      <c r="F122" s="32"/>
      <c r="G122" s="32"/>
      <c r="H122" s="181"/>
      <c r="I122" s="175"/>
      <c r="J122" s="181"/>
      <c r="K122" s="175"/>
      <c r="L122" s="181"/>
      <c r="M122" s="175"/>
      <c r="N122" s="32"/>
    </row>
    <row r="123" spans="2:14" ht="13.5">
      <c r="B123" s="32"/>
      <c r="C123" s="32"/>
      <c r="D123" s="32"/>
      <c r="E123" s="32"/>
      <c r="F123" s="32"/>
      <c r="G123" s="32"/>
      <c r="H123" s="181"/>
      <c r="I123" s="175"/>
      <c r="J123" s="181"/>
      <c r="K123" s="175"/>
      <c r="L123" s="181"/>
      <c r="M123" s="175"/>
      <c r="N123" s="32"/>
    </row>
    <row r="124" spans="2:14" ht="13.5">
      <c r="B124" s="32"/>
      <c r="C124" s="32"/>
      <c r="D124" s="32"/>
      <c r="E124" s="32"/>
      <c r="F124" s="32"/>
      <c r="G124" s="32"/>
      <c r="H124" s="181"/>
      <c r="I124" s="175"/>
      <c r="J124" s="181"/>
      <c r="K124" s="175"/>
      <c r="L124" s="181"/>
      <c r="M124" s="175"/>
      <c r="N124" s="32"/>
    </row>
    <row r="125" spans="2:14" ht="13.5">
      <c r="B125" s="32"/>
      <c r="C125" s="32"/>
      <c r="D125" s="32"/>
      <c r="E125" s="32"/>
      <c r="F125" s="32"/>
      <c r="G125" s="32"/>
      <c r="H125" s="181"/>
      <c r="I125" s="175"/>
      <c r="J125" s="181"/>
      <c r="K125" s="175"/>
      <c r="L125" s="181"/>
      <c r="M125" s="175"/>
      <c r="N125" s="32"/>
    </row>
    <row r="126" spans="2:14" ht="13.5">
      <c r="B126" s="32"/>
      <c r="C126" s="32"/>
      <c r="D126" s="32"/>
      <c r="E126" s="32"/>
      <c r="F126" s="32"/>
      <c r="G126" s="32"/>
      <c r="H126" s="181"/>
      <c r="I126" s="175"/>
      <c r="J126" s="181"/>
      <c r="K126" s="175"/>
      <c r="L126" s="181"/>
      <c r="M126" s="175"/>
      <c r="N126" s="32"/>
    </row>
    <row r="127" spans="2:14" ht="13.5">
      <c r="B127" s="32"/>
      <c r="C127" s="32"/>
      <c r="D127" s="32"/>
      <c r="E127" s="32"/>
      <c r="F127" s="32"/>
      <c r="G127" s="32"/>
      <c r="H127" s="181"/>
      <c r="I127" s="175"/>
      <c r="J127" s="181"/>
      <c r="K127" s="175"/>
      <c r="L127" s="181"/>
      <c r="M127" s="175"/>
      <c r="N127" s="32"/>
    </row>
    <row r="128" spans="2:14" ht="13.5">
      <c r="B128" s="32"/>
      <c r="C128" s="32"/>
      <c r="D128" s="32"/>
      <c r="E128" s="32"/>
      <c r="F128" s="32"/>
      <c r="G128" s="32"/>
      <c r="H128" s="181"/>
      <c r="I128" s="175"/>
      <c r="J128" s="181"/>
      <c r="K128" s="175"/>
      <c r="L128" s="181"/>
      <c r="M128" s="175"/>
      <c r="N128" s="32"/>
    </row>
    <row r="129" spans="2:14" ht="13.5">
      <c r="B129" s="32"/>
      <c r="C129" s="32"/>
      <c r="D129" s="32"/>
      <c r="E129" s="32"/>
      <c r="F129" s="32"/>
      <c r="G129" s="32"/>
      <c r="H129" s="181"/>
      <c r="I129" s="175"/>
      <c r="J129" s="181"/>
      <c r="K129" s="175"/>
      <c r="L129" s="181"/>
      <c r="M129" s="175"/>
      <c r="N129" s="32"/>
    </row>
    <row r="130" spans="2:14" ht="13.5">
      <c r="B130" s="32"/>
      <c r="C130" s="32"/>
      <c r="D130" s="32"/>
      <c r="E130" s="32"/>
      <c r="F130" s="32"/>
      <c r="G130" s="32"/>
      <c r="H130" s="181"/>
      <c r="I130" s="175"/>
      <c r="J130" s="181"/>
      <c r="K130" s="175"/>
      <c r="L130" s="181"/>
      <c r="M130" s="175"/>
      <c r="N130" s="32"/>
    </row>
    <row r="131" spans="2:14" ht="13.5">
      <c r="B131" s="32"/>
      <c r="C131" s="32"/>
      <c r="D131" s="32"/>
      <c r="E131" s="32"/>
      <c r="F131" s="32"/>
      <c r="G131" s="32"/>
      <c r="H131" s="181"/>
      <c r="I131" s="175"/>
      <c r="J131" s="181"/>
      <c r="K131" s="175"/>
      <c r="L131" s="181"/>
      <c r="M131" s="175"/>
      <c r="N131" s="32"/>
    </row>
    <row r="132" spans="2:14" ht="13.5">
      <c r="B132" s="32"/>
      <c r="C132" s="32"/>
      <c r="D132" s="32"/>
      <c r="E132" s="32"/>
      <c r="F132" s="32"/>
      <c r="G132" s="32"/>
      <c r="H132" s="181"/>
      <c r="I132" s="175"/>
      <c r="J132" s="181"/>
      <c r="K132" s="175"/>
      <c r="L132" s="181"/>
      <c r="M132" s="175"/>
      <c r="N132" s="32"/>
    </row>
    <row r="133" spans="2:14" ht="13.5">
      <c r="B133" s="32"/>
      <c r="C133" s="32"/>
      <c r="D133" s="32"/>
      <c r="E133" s="32"/>
      <c r="F133" s="32"/>
      <c r="G133" s="32"/>
      <c r="H133" s="181"/>
      <c r="I133" s="175"/>
      <c r="J133" s="181"/>
      <c r="K133" s="175"/>
      <c r="L133" s="181"/>
      <c r="M133" s="175"/>
      <c r="N133" s="32"/>
    </row>
    <row r="134" spans="2:14" ht="13.5">
      <c r="B134" s="32"/>
      <c r="C134" s="32"/>
      <c r="D134" s="32"/>
      <c r="E134" s="32"/>
      <c r="F134" s="32"/>
      <c r="G134" s="32"/>
      <c r="H134" s="181"/>
      <c r="I134" s="175"/>
      <c r="J134" s="181"/>
      <c r="K134" s="175"/>
      <c r="L134" s="181"/>
      <c r="M134" s="175"/>
      <c r="N134" s="32"/>
    </row>
    <row r="135" spans="2:14" ht="13.5">
      <c r="B135" s="32"/>
      <c r="C135" s="32"/>
      <c r="D135" s="32"/>
      <c r="E135" s="32"/>
      <c r="F135" s="32"/>
      <c r="G135" s="32"/>
      <c r="H135" s="181"/>
      <c r="I135" s="175"/>
      <c r="J135" s="181"/>
      <c r="K135" s="175"/>
      <c r="L135" s="181"/>
      <c r="M135" s="175"/>
      <c r="N135" s="32"/>
    </row>
    <row r="136" spans="2:14" ht="13.5">
      <c r="B136" s="32"/>
      <c r="C136" s="32"/>
      <c r="D136" s="32"/>
      <c r="E136" s="32"/>
      <c r="F136" s="32"/>
      <c r="G136" s="32"/>
      <c r="H136" s="181"/>
      <c r="I136" s="175"/>
      <c r="J136" s="181"/>
      <c r="K136" s="175"/>
      <c r="L136" s="181"/>
      <c r="M136" s="175"/>
      <c r="N136" s="32"/>
    </row>
    <row r="137" spans="2:14" ht="13.5">
      <c r="B137" s="32"/>
      <c r="C137" s="32"/>
      <c r="D137" s="32"/>
      <c r="E137" s="32"/>
      <c r="F137" s="32"/>
      <c r="G137" s="32"/>
      <c r="H137" s="181"/>
      <c r="I137" s="175"/>
      <c r="J137" s="181"/>
      <c r="K137" s="175"/>
      <c r="L137" s="181"/>
      <c r="M137" s="175"/>
      <c r="N137" s="32"/>
    </row>
    <row r="138" spans="2:14" ht="13.5">
      <c r="B138" s="32"/>
      <c r="C138" s="32"/>
      <c r="D138" s="32"/>
      <c r="E138" s="32"/>
      <c r="F138" s="32"/>
      <c r="G138" s="32"/>
      <c r="H138" s="181"/>
      <c r="I138" s="175"/>
      <c r="J138" s="181"/>
      <c r="K138" s="175"/>
      <c r="L138" s="181"/>
      <c r="M138" s="175"/>
      <c r="N138" s="32"/>
    </row>
    <row r="139" spans="2:14" ht="13.5">
      <c r="B139" s="32"/>
      <c r="C139" s="32"/>
      <c r="D139" s="32"/>
      <c r="E139" s="32"/>
      <c r="F139" s="32"/>
      <c r="G139" s="32"/>
      <c r="H139" s="181"/>
      <c r="I139" s="175"/>
      <c r="J139" s="181"/>
      <c r="K139" s="175"/>
      <c r="L139" s="181"/>
      <c r="M139" s="175"/>
      <c r="N139" s="32"/>
    </row>
    <row r="140" spans="2:14" ht="13.5">
      <c r="B140" s="32"/>
      <c r="C140" s="32"/>
      <c r="D140" s="32"/>
      <c r="E140" s="32"/>
      <c r="F140" s="32"/>
      <c r="G140" s="32"/>
      <c r="H140" s="181"/>
      <c r="I140" s="175"/>
      <c r="J140" s="181"/>
      <c r="K140" s="175"/>
      <c r="L140" s="181"/>
      <c r="M140" s="175"/>
      <c r="N140" s="32"/>
    </row>
    <row r="141" spans="2:14" ht="13.5">
      <c r="B141" s="32"/>
      <c r="C141" s="32"/>
      <c r="D141" s="32"/>
      <c r="E141" s="32"/>
      <c r="F141" s="32"/>
      <c r="G141" s="32"/>
      <c r="H141" s="181"/>
      <c r="I141" s="175"/>
      <c r="J141" s="181"/>
      <c r="K141" s="175"/>
      <c r="L141" s="181"/>
      <c r="M141" s="175"/>
      <c r="N141" s="32"/>
    </row>
    <row r="142" spans="2:14" ht="13.5">
      <c r="B142" s="32"/>
      <c r="C142" s="32"/>
      <c r="D142" s="32"/>
      <c r="E142" s="32"/>
      <c r="F142" s="32"/>
      <c r="G142" s="32"/>
      <c r="H142" s="181"/>
      <c r="I142" s="175"/>
      <c r="J142" s="181"/>
      <c r="K142" s="175"/>
      <c r="L142" s="181"/>
      <c r="M142" s="175"/>
      <c r="N142" s="32"/>
    </row>
    <row r="143" spans="2:14" ht="13.5">
      <c r="B143" s="32"/>
      <c r="C143" s="32"/>
      <c r="D143" s="32"/>
      <c r="E143" s="32"/>
      <c r="F143" s="32"/>
      <c r="G143" s="32"/>
      <c r="H143" s="181"/>
      <c r="I143" s="175"/>
      <c r="J143" s="181"/>
      <c r="K143" s="175"/>
      <c r="L143" s="181"/>
      <c r="M143" s="175"/>
      <c r="N143" s="32"/>
    </row>
    <row r="144" spans="2:14" ht="13.5">
      <c r="B144" s="32"/>
      <c r="C144" s="32"/>
      <c r="D144" s="32"/>
      <c r="E144" s="32"/>
      <c r="F144" s="32"/>
      <c r="G144" s="32"/>
      <c r="H144" s="181"/>
      <c r="I144" s="175"/>
      <c r="J144" s="181"/>
      <c r="K144" s="175"/>
      <c r="L144" s="181"/>
      <c r="M144" s="175"/>
      <c r="N144" s="32"/>
    </row>
    <row r="145" spans="2:14" ht="13.5">
      <c r="B145" s="32"/>
      <c r="C145" s="32"/>
      <c r="D145" s="32"/>
      <c r="E145" s="32"/>
      <c r="F145" s="32"/>
      <c r="G145" s="32"/>
      <c r="H145" s="181"/>
      <c r="I145" s="175"/>
      <c r="J145" s="181"/>
      <c r="K145" s="175"/>
      <c r="L145" s="181"/>
      <c r="M145" s="175"/>
      <c r="N145" s="32"/>
    </row>
    <row r="146" spans="2:14" ht="13.5">
      <c r="B146" s="32"/>
      <c r="C146" s="32"/>
      <c r="D146" s="32"/>
      <c r="E146" s="32"/>
      <c r="F146" s="32"/>
      <c r="G146" s="32"/>
      <c r="H146" s="181"/>
      <c r="I146" s="175"/>
      <c r="J146" s="181"/>
      <c r="K146" s="175"/>
      <c r="L146" s="181"/>
      <c r="M146" s="175"/>
      <c r="N146" s="32"/>
    </row>
    <row r="147" spans="2:14" ht="13.5">
      <c r="B147" s="32"/>
      <c r="C147" s="32"/>
      <c r="D147" s="32"/>
      <c r="E147" s="32"/>
      <c r="F147" s="32"/>
      <c r="G147" s="32"/>
      <c r="H147" s="181"/>
      <c r="I147" s="175"/>
      <c r="J147" s="181"/>
      <c r="K147" s="175"/>
      <c r="L147" s="181"/>
      <c r="M147" s="175"/>
      <c r="N147" s="32"/>
    </row>
    <row r="148" spans="2:14" ht="13.5">
      <c r="B148" s="32"/>
      <c r="C148" s="32"/>
      <c r="D148" s="32"/>
      <c r="E148" s="32"/>
      <c r="F148" s="32"/>
      <c r="G148" s="32"/>
      <c r="H148" s="181"/>
      <c r="I148" s="175"/>
      <c r="J148" s="181"/>
      <c r="K148" s="175"/>
      <c r="L148" s="181"/>
      <c r="M148" s="175"/>
      <c r="N148" s="32"/>
    </row>
    <row r="149" spans="2:14" ht="13.5">
      <c r="B149" s="32"/>
      <c r="C149" s="32"/>
      <c r="D149" s="32"/>
      <c r="E149" s="32"/>
      <c r="F149" s="32"/>
      <c r="G149" s="32"/>
      <c r="H149" s="181"/>
      <c r="I149" s="175"/>
      <c r="J149" s="181"/>
      <c r="K149" s="175"/>
      <c r="L149" s="181"/>
      <c r="M149" s="175"/>
      <c r="N149" s="32"/>
    </row>
    <row r="150" spans="2:14" ht="13.5">
      <c r="B150" s="32"/>
      <c r="C150" s="32"/>
      <c r="D150" s="32"/>
      <c r="E150" s="32"/>
      <c r="F150" s="32"/>
      <c r="G150" s="32"/>
      <c r="H150" s="181"/>
      <c r="I150" s="175"/>
      <c r="J150" s="181"/>
      <c r="K150" s="175"/>
      <c r="L150" s="181"/>
      <c r="M150" s="175"/>
      <c r="N150" s="32"/>
    </row>
    <row r="151" spans="2:14" ht="13.5">
      <c r="B151" s="32"/>
      <c r="C151" s="32"/>
      <c r="D151" s="32"/>
      <c r="E151" s="32"/>
      <c r="F151" s="32"/>
      <c r="G151" s="32"/>
      <c r="H151" s="181"/>
      <c r="I151" s="175"/>
      <c r="J151" s="181"/>
      <c r="K151" s="175"/>
      <c r="L151" s="181"/>
      <c r="M151" s="175"/>
      <c r="N151" s="32"/>
    </row>
    <row r="152" spans="2:14" ht="13.5">
      <c r="B152" s="32"/>
      <c r="C152" s="32"/>
      <c r="D152" s="32"/>
      <c r="E152" s="32"/>
      <c r="F152" s="32"/>
      <c r="G152" s="32"/>
      <c r="H152" s="181"/>
      <c r="I152" s="175"/>
      <c r="J152" s="181"/>
      <c r="K152" s="175"/>
      <c r="L152" s="181"/>
      <c r="M152" s="175"/>
      <c r="N152" s="32"/>
    </row>
    <row r="153" spans="2:14" ht="13.5">
      <c r="B153" s="32"/>
      <c r="C153" s="32"/>
      <c r="D153" s="32"/>
      <c r="E153" s="32"/>
      <c r="F153" s="32"/>
      <c r="G153" s="32"/>
      <c r="H153" s="181"/>
      <c r="I153" s="175"/>
      <c r="J153" s="181"/>
      <c r="K153" s="175"/>
      <c r="L153" s="181"/>
      <c r="M153" s="175"/>
      <c r="N153" s="32"/>
    </row>
    <row r="154" spans="2:14" ht="13.5">
      <c r="B154" s="32"/>
      <c r="C154" s="32"/>
      <c r="D154" s="32"/>
      <c r="E154" s="32"/>
      <c r="F154" s="32"/>
      <c r="G154" s="32"/>
      <c r="H154" s="181"/>
      <c r="I154" s="175"/>
      <c r="J154" s="181"/>
      <c r="K154" s="175"/>
      <c r="L154" s="181"/>
      <c r="M154" s="175"/>
      <c r="N154" s="32"/>
    </row>
    <row r="155" spans="2:14" ht="13.5">
      <c r="B155" s="32"/>
      <c r="C155" s="32"/>
      <c r="D155" s="32"/>
      <c r="E155" s="32"/>
      <c r="F155" s="32"/>
      <c r="G155" s="32"/>
      <c r="H155" s="181"/>
      <c r="I155" s="175"/>
      <c r="J155" s="181"/>
      <c r="K155" s="175"/>
      <c r="L155" s="181"/>
      <c r="M155" s="175"/>
      <c r="N155" s="32"/>
    </row>
    <row r="156" spans="2:14" ht="13.5">
      <c r="B156" s="32"/>
      <c r="C156" s="32"/>
      <c r="D156" s="32"/>
      <c r="E156" s="32"/>
      <c r="F156" s="32"/>
      <c r="G156" s="32"/>
      <c r="H156" s="181"/>
      <c r="I156" s="175"/>
      <c r="J156" s="181"/>
      <c r="K156" s="175"/>
      <c r="L156" s="181"/>
      <c r="M156" s="175"/>
      <c r="N156" s="32"/>
    </row>
    <row r="157" spans="2:14" ht="13.5">
      <c r="B157" s="32"/>
      <c r="C157" s="32"/>
      <c r="D157" s="32"/>
      <c r="E157" s="32"/>
      <c r="F157" s="32"/>
      <c r="G157" s="32"/>
      <c r="H157" s="181"/>
      <c r="I157" s="175"/>
      <c r="J157" s="181"/>
      <c r="K157" s="175"/>
      <c r="L157" s="181"/>
      <c r="M157" s="175"/>
      <c r="N157" s="32"/>
    </row>
    <row r="158" spans="2:14" ht="13.5">
      <c r="B158" s="32"/>
      <c r="C158" s="32"/>
      <c r="D158" s="32"/>
      <c r="E158" s="32"/>
      <c r="F158" s="32"/>
      <c r="G158" s="32"/>
      <c r="H158" s="181"/>
      <c r="I158" s="175"/>
      <c r="J158" s="181"/>
      <c r="K158" s="175"/>
      <c r="L158" s="181"/>
      <c r="M158" s="175"/>
      <c r="N158" s="32"/>
    </row>
    <row r="159" spans="2:14" ht="13.5">
      <c r="B159" s="32"/>
      <c r="C159" s="32"/>
      <c r="D159" s="32"/>
      <c r="E159" s="32"/>
      <c r="F159" s="32"/>
      <c r="G159" s="32"/>
      <c r="H159" s="181"/>
      <c r="I159" s="175"/>
      <c r="J159" s="181"/>
      <c r="K159" s="175"/>
      <c r="L159" s="181"/>
      <c r="M159" s="175"/>
      <c r="N159" s="32"/>
    </row>
    <row r="160" spans="2:14" ht="13.5">
      <c r="B160" s="32"/>
      <c r="C160" s="32"/>
      <c r="D160" s="32"/>
      <c r="E160" s="32"/>
      <c r="F160" s="32"/>
      <c r="G160" s="32"/>
      <c r="H160" s="181"/>
      <c r="I160" s="175"/>
      <c r="J160" s="181"/>
      <c r="K160" s="175"/>
      <c r="L160" s="181"/>
      <c r="M160" s="175"/>
      <c r="N160" s="32"/>
    </row>
    <row r="161" spans="2:14" ht="13.5">
      <c r="B161" s="32"/>
      <c r="C161" s="32"/>
      <c r="D161" s="32"/>
      <c r="E161" s="32"/>
      <c r="F161" s="32"/>
      <c r="G161" s="32"/>
      <c r="H161" s="181"/>
      <c r="I161" s="175"/>
      <c r="J161" s="181"/>
      <c r="K161" s="175"/>
      <c r="L161" s="181"/>
      <c r="M161" s="175"/>
      <c r="N161" s="32"/>
    </row>
    <row r="162" spans="2:14" ht="13.5">
      <c r="B162" s="32"/>
      <c r="C162" s="32"/>
      <c r="D162" s="32"/>
      <c r="E162" s="32"/>
      <c r="F162" s="32"/>
      <c r="G162" s="32"/>
      <c r="H162" s="181"/>
      <c r="I162" s="175"/>
      <c r="J162" s="181"/>
      <c r="K162" s="175"/>
      <c r="L162" s="181"/>
      <c r="M162" s="175"/>
      <c r="N162" s="32"/>
    </row>
    <row r="163" spans="2:14" ht="13.5">
      <c r="B163" s="32"/>
      <c r="C163" s="32"/>
      <c r="D163" s="32"/>
      <c r="E163" s="32"/>
      <c r="F163" s="32"/>
      <c r="G163" s="32"/>
      <c r="H163" s="181"/>
      <c r="I163" s="175"/>
      <c r="J163" s="181"/>
      <c r="K163" s="175"/>
      <c r="L163" s="181"/>
      <c r="M163" s="175"/>
      <c r="N163" s="32"/>
    </row>
    <row r="164" spans="2:14" ht="13.5">
      <c r="B164" s="32"/>
      <c r="C164" s="32"/>
      <c r="D164" s="32"/>
      <c r="E164" s="32"/>
      <c r="F164" s="32"/>
      <c r="G164" s="32"/>
      <c r="H164" s="181"/>
      <c r="I164" s="175"/>
      <c r="J164" s="181"/>
      <c r="K164" s="175"/>
      <c r="L164" s="181"/>
      <c r="M164" s="175"/>
      <c r="N164" s="32"/>
    </row>
    <row r="165" spans="2:14" ht="13.5">
      <c r="B165" s="32"/>
      <c r="C165" s="32"/>
      <c r="D165" s="32"/>
      <c r="E165" s="32"/>
      <c r="F165" s="32"/>
      <c r="G165" s="32"/>
      <c r="H165" s="181"/>
      <c r="I165" s="175"/>
      <c r="J165" s="181"/>
      <c r="K165" s="175"/>
      <c r="L165" s="181"/>
      <c r="M165" s="175"/>
      <c r="N165" s="32"/>
    </row>
    <row r="166" spans="2:14" ht="13.5">
      <c r="B166" s="32"/>
      <c r="C166" s="32"/>
      <c r="D166" s="32"/>
      <c r="E166" s="32"/>
      <c r="F166" s="32"/>
      <c r="G166" s="32"/>
      <c r="H166" s="181"/>
      <c r="I166" s="175"/>
      <c r="J166" s="181"/>
      <c r="K166" s="175"/>
      <c r="L166" s="181"/>
      <c r="M166" s="175"/>
      <c r="N166" s="32"/>
    </row>
    <row r="167" spans="2:14" ht="13.5">
      <c r="B167" s="32"/>
      <c r="C167" s="32"/>
      <c r="D167" s="32"/>
      <c r="E167" s="32"/>
      <c r="F167" s="32"/>
      <c r="G167" s="32"/>
      <c r="H167" s="181"/>
      <c r="I167" s="175"/>
      <c r="J167" s="181"/>
      <c r="K167" s="175"/>
      <c r="L167" s="181"/>
      <c r="M167" s="175"/>
      <c r="N167" s="32"/>
    </row>
    <row r="168" spans="2:14" ht="13.5">
      <c r="B168" s="32"/>
      <c r="C168" s="32"/>
      <c r="D168" s="32"/>
      <c r="E168" s="32"/>
      <c r="F168" s="32"/>
      <c r="G168" s="32"/>
      <c r="H168" s="181"/>
      <c r="I168" s="175"/>
      <c r="J168" s="181"/>
      <c r="K168" s="175"/>
      <c r="L168" s="181"/>
      <c r="M168" s="175"/>
      <c r="N168" s="32"/>
    </row>
    <row r="169" spans="2:14" ht="13.5">
      <c r="B169" s="32"/>
      <c r="C169" s="32"/>
      <c r="D169" s="32"/>
      <c r="E169" s="32"/>
      <c r="F169" s="32"/>
      <c r="G169" s="32"/>
      <c r="H169" s="181"/>
      <c r="I169" s="175"/>
      <c r="J169" s="181"/>
      <c r="K169" s="175"/>
      <c r="L169" s="181"/>
      <c r="M169" s="175"/>
      <c r="N169" s="32"/>
    </row>
    <row r="170" spans="2:14" ht="13.5">
      <c r="B170" s="32"/>
      <c r="C170" s="32"/>
      <c r="D170" s="32"/>
      <c r="E170" s="32"/>
      <c r="F170" s="32"/>
      <c r="G170" s="32"/>
      <c r="H170" s="181"/>
      <c r="I170" s="175"/>
      <c r="J170" s="181"/>
      <c r="K170" s="175"/>
      <c r="L170" s="181"/>
      <c r="M170" s="175"/>
      <c r="N170" s="32"/>
    </row>
    <row r="171" spans="2:14" ht="13.5">
      <c r="B171" s="32"/>
      <c r="C171" s="32"/>
      <c r="D171" s="32"/>
      <c r="E171" s="32"/>
      <c r="F171" s="32"/>
      <c r="G171" s="32"/>
      <c r="H171" s="181"/>
      <c r="I171" s="175"/>
      <c r="J171" s="181"/>
      <c r="K171" s="175"/>
      <c r="L171" s="181"/>
      <c r="M171" s="175"/>
      <c r="N171" s="32"/>
    </row>
    <row r="172" spans="2:14" ht="13.5">
      <c r="B172" s="32"/>
      <c r="C172" s="32"/>
      <c r="D172" s="32"/>
      <c r="E172" s="32"/>
      <c r="F172" s="32"/>
      <c r="G172" s="32"/>
      <c r="H172" s="181"/>
      <c r="I172" s="175"/>
      <c r="J172" s="181"/>
      <c r="K172" s="175"/>
      <c r="L172" s="181"/>
      <c r="M172" s="175"/>
      <c r="N172" s="32"/>
    </row>
    <row r="173" spans="2:14" ht="13.5">
      <c r="B173" s="32"/>
      <c r="C173" s="32"/>
      <c r="D173" s="32"/>
      <c r="E173" s="32"/>
      <c r="F173" s="32"/>
      <c r="G173" s="32"/>
      <c r="H173" s="181"/>
      <c r="I173" s="175"/>
      <c r="J173" s="181"/>
      <c r="K173" s="175"/>
      <c r="L173" s="181"/>
      <c r="M173" s="175"/>
      <c r="N173" s="32"/>
    </row>
    <row r="174" spans="2:14" ht="13.5">
      <c r="B174" s="32"/>
      <c r="C174" s="32"/>
      <c r="D174" s="32"/>
      <c r="E174" s="32"/>
      <c r="F174" s="32"/>
      <c r="G174" s="32"/>
      <c r="H174" s="181"/>
      <c r="I174" s="175"/>
      <c r="J174" s="181"/>
      <c r="K174" s="175"/>
      <c r="L174" s="181"/>
      <c r="M174" s="175"/>
      <c r="N174" s="32"/>
    </row>
    <row r="175" spans="2:14" ht="13.5">
      <c r="B175" s="32"/>
      <c r="C175" s="32"/>
      <c r="D175" s="32"/>
      <c r="E175" s="32"/>
      <c r="F175" s="32"/>
      <c r="G175" s="32"/>
      <c r="H175" s="181"/>
      <c r="I175" s="175"/>
      <c r="J175" s="181"/>
      <c r="K175" s="175"/>
      <c r="L175" s="181"/>
      <c r="M175" s="175"/>
      <c r="N175" s="32"/>
    </row>
    <row r="176" spans="2:14" ht="13.5">
      <c r="B176" s="32"/>
      <c r="C176" s="32"/>
      <c r="D176" s="32"/>
      <c r="E176" s="32"/>
      <c r="F176" s="32"/>
      <c r="G176" s="32"/>
      <c r="H176" s="181"/>
      <c r="I176" s="175"/>
      <c r="J176" s="181"/>
      <c r="K176" s="175"/>
      <c r="L176" s="181"/>
      <c r="M176" s="175"/>
      <c r="N176" s="32"/>
    </row>
    <row r="177" spans="2:14" ht="13.5">
      <c r="B177" s="32"/>
      <c r="C177" s="32"/>
      <c r="D177" s="32"/>
      <c r="E177" s="32"/>
      <c r="F177" s="32"/>
      <c r="G177" s="32"/>
      <c r="H177" s="181"/>
      <c r="I177" s="175"/>
      <c r="J177" s="181"/>
      <c r="K177" s="175"/>
      <c r="L177" s="181"/>
      <c r="M177" s="175"/>
      <c r="N177" s="32"/>
    </row>
    <row r="178" spans="2:14" ht="13.5">
      <c r="B178" s="32"/>
      <c r="C178" s="32"/>
      <c r="D178" s="32"/>
      <c r="E178" s="32"/>
      <c r="F178" s="32"/>
      <c r="G178" s="32"/>
      <c r="H178" s="181"/>
      <c r="I178" s="175"/>
      <c r="J178" s="181"/>
      <c r="K178" s="175"/>
      <c r="L178" s="181"/>
      <c r="M178" s="175"/>
      <c r="N178" s="32"/>
    </row>
    <row r="179" spans="2:14" ht="13.5">
      <c r="B179" s="32"/>
      <c r="C179" s="32"/>
      <c r="D179" s="32"/>
      <c r="E179" s="32"/>
      <c r="F179" s="32"/>
      <c r="G179" s="32"/>
      <c r="H179" s="181"/>
      <c r="I179" s="175"/>
      <c r="J179" s="181"/>
      <c r="K179" s="175"/>
      <c r="L179" s="181"/>
      <c r="M179" s="175"/>
      <c r="N179" s="32"/>
    </row>
    <row r="180" spans="2:14" ht="13.5">
      <c r="B180" s="32"/>
      <c r="C180" s="32"/>
      <c r="D180" s="32"/>
      <c r="E180" s="32"/>
      <c r="F180" s="32"/>
      <c r="G180" s="32"/>
      <c r="H180" s="181"/>
      <c r="I180" s="175"/>
      <c r="J180" s="181"/>
      <c r="K180" s="175"/>
      <c r="L180" s="181"/>
      <c r="M180" s="175"/>
      <c r="N180" s="32"/>
    </row>
    <row r="181" spans="2:14" ht="13.5">
      <c r="B181" s="32"/>
      <c r="C181" s="32"/>
      <c r="D181" s="32"/>
      <c r="E181" s="32"/>
      <c r="F181" s="32"/>
      <c r="G181" s="32"/>
      <c r="H181" s="181"/>
      <c r="I181" s="175"/>
      <c r="J181" s="181"/>
      <c r="K181" s="175"/>
      <c r="L181" s="181"/>
      <c r="M181" s="175"/>
      <c r="N181" s="32"/>
    </row>
    <row r="182" spans="2:14" ht="13.5">
      <c r="B182" s="32"/>
      <c r="C182" s="32"/>
      <c r="D182" s="32"/>
      <c r="E182" s="32"/>
      <c r="F182" s="32"/>
      <c r="G182" s="32"/>
      <c r="H182" s="181"/>
      <c r="I182" s="175"/>
      <c r="J182" s="181"/>
      <c r="K182" s="175"/>
      <c r="L182" s="181"/>
      <c r="M182" s="175"/>
      <c r="N182" s="32"/>
    </row>
    <row r="183" spans="2:14" ht="13.5">
      <c r="B183" s="32"/>
      <c r="C183" s="32"/>
      <c r="D183" s="32"/>
      <c r="E183" s="32"/>
      <c r="F183" s="32"/>
      <c r="G183" s="32"/>
      <c r="H183" s="181"/>
      <c r="I183" s="175"/>
      <c r="J183" s="181"/>
      <c r="K183" s="175"/>
      <c r="L183" s="181"/>
      <c r="M183" s="175"/>
      <c r="N183" s="32"/>
    </row>
    <row r="184" spans="2:14" ht="13.5">
      <c r="B184" s="32"/>
      <c r="C184" s="32"/>
      <c r="D184" s="32"/>
      <c r="E184" s="32"/>
      <c r="F184" s="32"/>
      <c r="G184" s="32"/>
      <c r="H184" s="181"/>
      <c r="I184" s="175"/>
      <c r="J184" s="181"/>
      <c r="K184" s="175"/>
      <c r="L184" s="181"/>
      <c r="M184" s="175"/>
      <c r="N184" s="32"/>
    </row>
    <row r="185" spans="2:14" ht="13.5">
      <c r="B185" s="32"/>
      <c r="C185" s="32"/>
      <c r="D185" s="32"/>
      <c r="E185" s="32"/>
      <c r="F185" s="32"/>
      <c r="G185" s="32"/>
      <c r="H185" s="181"/>
      <c r="I185" s="175"/>
      <c r="J185" s="181"/>
      <c r="K185" s="175"/>
      <c r="L185" s="181"/>
      <c r="M185" s="175"/>
      <c r="N185" s="32"/>
    </row>
    <row r="186" spans="2:14" ht="13.5">
      <c r="B186" s="32"/>
      <c r="C186" s="32"/>
      <c r="D186" s="32"/>
      <c r="E186" s="32"/>
      <c r="F186" s="32"/>
      <c r="G186" s="32"/>
      <c r="H186" s="181"/>
      <c r="I186" s="175"/>
      <c r="J186" s="181"/>
      <c r="K186" s="175"/>
      <c r="L186" s="181"/>
      <c r="M186" s="175"/>
      <c r="N186" s="32"/>
    </row>
    <row r="187" spans="2:14" ht="9" customHeight="1">
      <c r="B187" s="32"/>
      <c r="C187" s="32"/>
      <c r="D187" s="32"/>
      <c r="E187" s="32"/>
      <c r="F187" s="32"/>
      <c r="G187" s="32"/>
      <c r="H187" s="181"/>
      <c r="I187" s="175"/>
      <c r="J187" s="181"/>
      <c r="K187" s="175"/>
      <c r="L187" s="181"/>
      <c r="M187" s="175"/>
      <c r="N187" s="32"/>
    </row>
    <row r="188" spans="2:14" ht="6" customHeight="1">
      <c r="B188" s="32"/>
      <c r="C188" s="32"/>
      <c r="D188" s="32"/>
      <c r="E188" s="32"/>
      <c r="F188" s="32"/>
      <c r="G188" s="32"/>
      <c r="H188" s="181"/>
      <c r="I188" s="175"/>
      <c r="J188" s="181"/>
      <c r="K188" s="175"/>
      <c r="L188" s="181"/>
      <c r="M188" s="175"/>
      <c r="N188" s="32"/>
    </row>
  </sheetData>
  <sheetProtection/>
  <mergeCells count="62">
    <mergeCell ref="P29:T29"/>
    <mergeCell ref="P34:T34"/>
    <mergeCell ref="P30:T30"/>
    <mergeCell ref="P31:T31"/>
    <mergeCell ref="P32:T32"/>
    <mergeCell ref="P33:T33"/>
    <mergeCell ref="P28:T28"/>
    <mergeCell ref="P23:T23"/>
    <mergeCell ref="P24:T24"/>
    <mergeCell ref="C11:G11"/>
    <mergeCell ref="C14:G14"/>
    <mergeCell ref="C21:G21"/>
    <mergeCell ref="C20:G20"/>
    <mergeCell ref="C27:G27"/>
    <mergeCell ref="C25:G25"/>
    <mergeCell ref="P15:T15"/>
    <mergeCell ref="P13:T13"/>
    <mergeCell ref="P14:T14"/>
    <mergeCell ref="C13:G13"/>
    <mergeCell ref="P25:T25"/>
    <mergeCell ref="P16:T16"/>
    <mergeCell ref="P17:T17"/>
    <mergeCell ref="P20:T20"/>
    <mergeCell ref="P21:T21"/>
    <mergeCell ref="P22:T22"/>
    <mergeCell ref="C22:G22"/>
    <mergeCell ref="C4:M4"/>
    <mergeCell ref="H6:M6"/>
    <mergeCell ref="H7:I7"/>
    <mergeCell ref="J7:K7"/>
    <mergeCell ref="L7:M7"/>
    <mergeCell ref="C6:G8"/>
    <mergeCell ref="P10:T10"/>
    <mergeCell ref="C10:G10"/>
    <mergeCell ref="P11:T11"/>
    <mergeCell ref="P12:T12"/>
    <mergeCell ref="C9:G9"/>
    <mergeCell ref="C12:G12"/>
    <mergeCell ref="C15:G15"/>
    <mergeCell ref="C16:G16"/>
    <mergeCell ref="C43:G43"/>
    <mergeCell ref="C42:G42"/>
    <mergeCell ref="C41:G41"/>
    <mergeCell ref="C39:G39"/>
    <mergeCell ref="C40:G40"/>
    <mergeCell ref="C35:G35"/>
    <mergeCell ref="C24:G24"/>
    <mergeCell ref="C31:G31"/>
    <mergeCell ref="C19:G19"/>
    <mergeCell ref="C17:G17"/>
    <mergeCell ref="C18:G18"/>
    <mergeCell ref="C32:G32"/>
    <mergeCell ref="C26:G26"/>
    <mergeCell ref="C29:G29"/>
    <mergeCell ref="C30:G30"/>
    <mergeCell ref="C38:G38"/>
    <mergeCell ref="C23:G23"/>
    <mergeCell ref="C28:G28"/>
    <mergeCell ref="C37:G37"/>
    <mergeCell ref="C36:G36"/>
    <mergeCell ref="C34:G34"/>
    <mergeCell ref="C33:G33"/>
  </mergeCells>
  <printOptions/>
  <pageMargins left="0.31496062992125984" right="0.31496062992125984" top="0.31496062992125984" bottom="0.31496062992125984" header="0.2755905511811024" footer="0.2755905511811024"/>
  <pageSetup blackAndWhite="1" horizontalDpi="600" verticalDpi="600" orientation="portrait" paperSize="9" scale="97" r:id="rId2"/>
  <rowBreaks count="1" manualBreakCount="1">
    <brk id="122" min="2" max="12" man="1"/>
  </rowBreaks>
  <drawing r:id="rId1"/>
</worksheet>
</file>

<file path=xl/worksheets/sheet12.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A1" sqref="A1"/>
    </sheetView>
  </sheetViews>
  <sheetFormatPr defaultColWidth="9.140625" defaultRowHeight="15"/>
  <cols>
    <col min="1" max="1" width="3.00390625" style="281" bestFit="1" customWidth="1"/>
    <col min="2" max="2" width="86.8515625" style="281" customWidth="1"/>
    <col min="3" max="4" width="5.57421875" style="281" customWidth="1"/>
    <col min="5" max="16384" width="9.140625" style="281" customWidth="1"/>
  </cols>
  <sheetData>
    <row r="1" spans="1:4" s="279" customFormat="1" ht="13.5">
      <c r="A1" s="277">
        <f>ROW()</f>
        <v>1</v>
      </c>
      <c r="B1" s="277" t="s">
        <v>519</v>
      </c>
      <c r="C1" s="278">
        <v>1.5</v>
      </c>
      <c r="D1" s="278">
        <v>0.2</v>
      </c>
    </row>
    <row r="2" spans="1:4" s="279" customFormat="1" ht="13.5">
      <c r="A2" s="277">
        <f>ROW()</f>
        <v>2</v>
      </c>
      <c r="B2" s="277" t="s">
        <v>520</v>
      </c>
      <c r="C2" s="278">
        <v>1.5</v>
      </c>
      <c r="D2" s="278">
        <v>0.2</v>
      </c>
    </row>
    <row r="3" spans="1:4" s="279" customFormat="1" ht="13.5">
      <c r="A3" s="277">
        <f>ROW()</f>
        <v>3</v>
      </c>
      <c r="B3" s="277" t="s">
        <v>521</v>
      </c>
      <c r="C3" s="278">
        <v>1.5</v>
      </c>
      <c r="D3" s="278">
        <v>0.2</v>
      </c>
    </row>
    <row r="4" spans="1:4" s="279" customFormat="1" ht="13.5">
      <c r="A4" s="277">
        <f>ROW()</f>
        <v>4</v>
      </c>
      <c r="B4" s="277" t="s">
        <v>522</v>
      </c>
      <c r="C4" s="280">
        <v>1.7</v>
      </c>
      <c r="D4" s="278">
        <v>0.3</v>
      </c>
    </row>
    <row r="5" spans="1:4" s="279" customFormat="1" ht="13.5">
      <c r="A5" s="277">
        <f>ROW()</f>
        <v>5</v>
      </c>
      <c r="B5" s="277" t="s">
        <v>523</v>
      </c>
      <c r="C5" s="278">
        <v>1.2</v>
      </c>
      <c r="D5" s="278">
        <v>0.15</v>
      </c>
    </row>
    <row r="6" spans="1:4" s="279" customFormat="1" ht="13.5">
      <c r="A6" s="277">
        <f>ROW()</f>
        <v>6</v>
      </c>
      <c r="B6" s="277" t="s">
        <v>524</v>
      </c>
      <c r="C6" s="280">
        <v>1.3</v>
      </c>
      <c r="D6" s="278">
        <v>0.2</v>
      </c>
    </row>
    <row r="7" spans="1:4" s="279" customFormat="1" ht="13.5">
      <c r="A7" s="277">
        <f>ROW()</f>
        <v>7</v>
      </c>
      <c r="B7" s="277" t="s">
        <v>525</v>
      </c>
      <c r="C7" s="280">
        <v>1.7</v>
      </c>
      <c r="D7" s="278">
        <v>0.3</v>
      </c>
    </row>
    <row r="8" spans="1:4" ht="13.5">
      <c r="A8" s="277">
        <f>ROW()</f>
        <v>8</v>
      </c>
      <c r="B8" s="277" t="s">
        <v>526</v>
      </c>
      <c r="C8" s="278">
        <v>1.7</v>
      </c>
      <c r="D8" s="278">
        <v>0.3</v>
      </c>
    </row>
    <row r="9" spans="1:4" ht="13.5">
      <c r="A9" s="277">
        <f>ROW()</f>
        <v>9</v>
      </c>
      <c r="B9" s="277" t="s">
        <v>527</v>
      </c>
      <c r="C9" s="278">
        <v>1.3</v>
      </c>
      <c r="D9" s="278">
        <v>0.2</v>
      </c>
    </row>
    <row r="10" spans="1:4" ht="13.5">
      <c r="A10" s="277">
        <f>ROW()</f>
        <v>10</v>
      </c>
      <c r="B10" s="277" t="s">
        <v>528</v>
      </c>
      <c r="C10" s="278">
        <v>1.3</v>
      </c>
      <c r="D10" s="278">
        <v>0.2</v>
      </c>
    </row>
    <row r="11" spans="1:4" ht="13.5">
      <c r="A11" s="277">
        <f>ROW()</f>
        <v>11</v>
      </c>
      <c r="B11" s="277" t="s">
        <v>529</v>
      </c>
      <c r="C11" s="278">
        <v>1.4</v>
      </c>
      <c r="D11" s="278">
        <v>0.2</v>
      </c>
    </row>
    <row r="12" spans="1:4" ht="13.5">
      <c r="A12" s="277">
        <f>ROW()</f>
        <v>12</v>
      </c>
      <c r="B12" s="277" t="s">
        <v>530</v>
      </c>
      <c r="C12" s="278">
        <v>1.7</v>
      </c>
      <c r="D12" s="278">
        <v>0.3</v>
      </c>
    </row>
    <row r="13" spans="1:4" ht="13.5">
      <c r="A13" s="277">
        <f>ROW()</f>
        <v>13</v>
      </c>
      <c r="B13" s="277" t="s">
        <v>531</v>
      </c>
      <c r="C13" s="278">
        <v>1.4</v>
      </c>
      <c r="D13" s="278">
        <v>0.2</v>
      </c>
    </row>
    <row r="14" spans="1:4" ht="13.5">
      <c r="A14" s="277">
        <f>ROW()</f>
        <v>14</v>
      </c>
      <c r="B14" s="277" t="s">
        <v>532</v>
      </c>
      <c r="C14" s="278">
        <v>1.4</v>
      </c>
      <c r="D14" s="278">
        <v>0.2</v>
      </c>
    </row>
    <row r="15" spans="1:4" ht="13.5">
      <c r="A15" s="277">
        <f>ROW()</f>
        <v>15</v>
      </c>
      <c r="B15" s="277" t="s">
        <v>533</v>
      </c>
      <c r="C15" s="278">
        <v>1.3</v>
      </c>
      <c r="D15" s="278">
        <v>0.2</v>
      </c>
    </row>
    <row r="16" spans="1:4" ht="13.5">
      <c r="A16" s="277">
        <f>ROW()</f>
        <v>16</v>
      </c>
      <c r="B16" s="277" t="s">
        <v>534</v>
      </c>
      <c r="C16" s="278">
        <v>1.2</v>
      </c>
      <c r="D16" s="278">
        <v>0.15</v>
      </c>
    </row>
    <row r="17" spans="1:4" ht="13.5">
      <c r="A17" s="277">
        <f>ROW()</f>
        <v>17</v>
      </c>
      <c r="B17" s="277" t="s">
        <v>535</v>
      </c>
      <c r="C17" s="278">
        <v>1.3</v>
      </c>
      <c r="D17" s="278">
        <v>0.2</v>
      </c>
    </row>
    <row r="18" spans="1:4" ht="13.5">
      <c r="A18" s="277">
        <f>ROW()</f>
        <v>18</v>
      </c>
      <c r="B18" s="277" t="s">
        <v>536</v>
      </c>
      <c r="C18" s="278">
        <v>1.2</v>
      </c>
      <c r="D18" s="278">
        <v>0.15</v>
      </c>
    </row>
    <row r="19" spans="1:4" ht="13.5">
      <c r="A19" s="277">
        <f>ROW()</f>
        <v>19</v>
      </c>
      <c r="B19" s="277" t="s">
        <v>537</v>
      </c>
      <c r="C19" s="278">
        <v>1.2</v>
      </c>
      <c r="D19" s="278">
        <v>0.15</v>
      </c>
    </row>
    <row r="20" spans="1:4" ht="13.5">
      <c r="A20" s="277">
        <f>ROW()</f>
        <v>20</v>
      </c>
      <c r="B20" s="277" t="s">
        <v>538</v>
      </c>
      <c r="C20" s="278">
        <v>1.3</v>
      </c>
      <c r="D20" s="278">
        <v>0.2</v>
      </c>
    </row>
    <row r="21" spans="1:4" ht="13.5">
      <c r="A21" s="277">
        <f>ROW()</f>
        <v>21</v>
      </c>
      <c r="B21" s="277" t="s">
        <v>539</v>
      </c>
      <c r="C21" s="278">
        <v>1.3</v>
      </c>
      <c r="D21" s="278">
        <v>0.2</v>
      </c>
    </row>
    <row r="22" spans="1:4" ht="13.5">
      <c r="A22" s="277">
        <f>ROW()</f>
        <v>22</v>
      </c>
      <c r="B22" s="277" t="s">
        <v>540</v>
      </c>
      <c r="C22" s="278">
        <v>1.4</v>
      </c>
      <c r="D22" s="278">
        <v>0.2</v>
      </c>
    </row>
    <row r="23" spans="1:4" ht="13.5">
      <c r="A23" s="277">
        <f>ROW()</f>
        <v>23</v>
      </c>
      <c r="B23" s="277" t="s">
        <v>541</v>
      </c>
      <c r="C23" s="278">
        <v>1.3</v>
      </c>
      <c r="D23" s="278">
        <v>0.2</v>
      </c>
    </row>
    <row r="24" spans="1:4" ht="13.5">
      <c r="A24" s="277">
        <f>ROW()</f>
        <v>24</v>
      </c>
      <c r="B24" s="277" t="s">
        <v>542</v>
      </c>
      <c r="C24" s="278">
        <v>1.3</v>
      </c>
      <c r="D24" s="278">
        <v>0.2</v>
      </c>
    </row>
    <row r="25" spans="1:4" ht="13.5">
      <c r="A25" s="277">
        <f>ROW()</f>
        <v>25</v>
      </c>
      <c r="B25" s="277" t="s">
        <v>543</v>
      </c>
      <c r="C25" s="278">
        <v>1.6</v>
      </c>
      <c r="D25" s="278">
        <v>0.1</v>
      </c>
    </row>
    <row r="26" spans="1:4" ht="13.5">
      <c r="A26" s="277">
        <f>ROW()</f>
        <v>26</v>
      </c>
      <c r="B26" s="277" t="s">
        <v>544</v>
      </c>
      <c r="C26" s="278">
        <v>1.3</v>
      </c>
      <c r="D26" s="278">
        <v>0.2</v>
      </c>
    </row>
    <row r="27" spans="1:4" ht="13.5">
      <c r="A27" s="277">
        <f>ROW()</f>
        <v>27</v>
      </c>
      <c r="B27" s="277" t="s">
        <v>545</v>
      </c>
      <c r="C27" s="278">
        <v>1.7</v>
      </c>
      <c r="D27" s="278">
        <v>0.3</v>
      </c>
    </row>
    <row r="28" spans="1:4" ht="13.5">
      <c r="A28" s="277">
        <f>ROW()</f>
        <v>28</v>
      </c>
      <c r="B28" s="277" t="s">
        <v>546</v>
      </c>
      <c r="C28" s="278">
        <v>1.3</v>
      </c>
      <c r="D28" s="278">
        <v>0.2</v>
      </c>
    </row>
    <row r="29" spans="1:4" ht="13.5">
      <c r="A29" s="277">
        <f>ROW()</f>
        <v>29</v>
      </c>
      <c r="B29" s="277" t="s">
        <v>547</v>
      </c>
      <c r="C29" s="278">
        <v>1.1</v>
      </c>
      <c r="D29" s="278">
        <v>0.25</v>
      </c>
    </row>
    <row r="30" spans="1:4" ht="13.5">
      <c r="A30" s="277">
        <f>ROW()</f>
        <v>30</v>
      </c>
      <c r="B30" s="277" t="s">
        <v>548</v>
      </c>
      <c r="C30" s="278">
        <v>1.01</v>
      </c>
      <c r="D30" s="278">
        <v>0.3</v>
      </c>
    </row>
    <row r="31" spans="1:4" ht="13.5">
      <c r="A31" s="277">
        <f>ROW()</f>
        <v>31</v>
      </c>
      <c r="B31" s="277" t="s">
        <v>549</v>
      </c>
      <c r="C31" s="278">
        <v>1.1</v>
      </c>
      <c r="D31" s="278">
        <v>0.1</v>
      </c>
    </row>
    <row r="32" spans="1:4" ht="27.75" customHeight="1">
      <c r="A32" s="277">
        <f>ROW()</f>
        <v>32</v>
      </c>
      <c r="B32" s="282" t="s">
        <v>550</v>
      </c>
      <c r="C32" s="278">
        <v>1.1</v>
      </c>
      <c r="D32" s="278">
        <v>0.1</v>
      </c>
    </row>
    <row r="33" spans="1:4" ht="27">
      <c r="A33" s="277">
        <f>ROW()</f>
        <v>33</v>
      </c>
      <c r="B33" s="282" t="s">
        <v>551</v>
      </c>
      <c r="C33" s="278">
        <v>1.7</v>
      </c>
      <c r="D33" s="278">
        <v>0.3</v>
      </c>
    </row>
    <row r="34" spans="1:4" ht="13.5">
      <c r="A34" s="277">
        <f>ROW()</f>
        <v>34</v>
      </c>
      <c r="B34" s="277" t="s">
        <v>552</v>
      </c>
      <c r="C34" s="280">
        <v>1.1</v>
      </c>
      <c r="D34" s="278">
        <v>0.1</v>
      </c>
    </row>
    <row r="35" spans="1:4" ht="13.5">
      <c r="A35" s="277">
        <f>ROW()</f>
        <v>35</v>
      </c>
      <c r="B35" s="277" t="s">
        <v>553</v>
      </c>
      <c r="C35" s="278">
        <v>1.2</v>
      </c>
      <c r="D35" s="278">
        <v>0.15</v>
      </c>
    </row>
    <row r="36" spans="1:4" ht="27">
      <c r="A36" s="277">
        <f>ROW()</f>
        <v>36</v>
      </c>
      <c r="B36" s="282" t="s">
        <v>554</v>
      </c>
      <c r="C36" s="283">
        <v>1</v>
      </c>
      <c r="D36" s="278">
        <v>0.1</v>
      </c>
    </row>
    <row r="37" spans="1:4" ht="27">
      <c r="A37" s="277">
        <f>ROW()</f>
        <v>37</v>
      </c>
      <c r="B37" s="282" t="s">
        <v>555</v>
      </c>
      <c r="C37" s="278">
        <v>1.15</v>
      </c>
      <c r="D37" s="278">
        <v>0.15</v>
      </c>
    </row>
    <row r="38" spans="1:4" ht="13.5">
      <c r="A38" s="277">
        <f>ROW()</f>
        <v>38</v>
      </c>
      <c r="B38" s="282" t="s">
        <v>556</v>
      </c>
      <c r="C38" s="283">
        <v>1</v>
      </c>
      <c r="D38" s="278">
        <v>0.05</v>
      </c>
    </row>
    <row r="39" spans="1:4" ht="13.5">
      <c r="A39" s="277">
        <f>ROW()</f>
        <v>39</v>
      </c>
      <c r="B39" s="277" t="s">
        <v>557</v>
      </c>
      <c r="C39" s="278">
        <v>1.1</v>
      </c>
      <c r="D39" s="278">
        <v>0.1</v>
      </c>
    </row>
    <row r="40" spans="1:4" ht="13.5">
      <c r="A40" s="277">
        <f>ROW()</f>
        <v>40</v>
      </c>
      <c r="B40" s="277" t="s">
        <v>558</v>
      </c>
      <c r="C40" s="283">
        <v>1</v>
      </c>
      <c r="D40" s="278">
        <v>0.1</v>
      </c>
    </row>
    <row r="41" spans="1:4" ht="13.5">
      <c r="A41" s="277">
        <f>ROW()</f>
        <v>41</v>
      </c>
      <c r="B41" s="277" t="s">
        <v>559</v>
      </c>
      <c r="C41" s="278">
        <v>1.1</v>
      </c>
      <c r="D41" s="278">
        <v>0.15</v>
      </c>
    </row>
    <row r="42" spans="1:4" ht="13.5">
      <c r="A42" s="277">
        <f>ROW()</f>
        <v>42</v>
      </c>
      <c r="B42" s="277" t="s">
        <v>560</v>
      </c>
      <c r="C42" s="278">
        <v>1.3</v>
      </c>
      <c r="D42" s="278">
        <v>0.2</v>
      </c>
    </row>
    <row r="43" spans="1:4" ht="13.5">
      <c r="A43" s="277">
        <f>ROW()</f>
        <v>43</v>
      </c>
      <c r="B43" s="277" t="s">
        <v>561</v>
      </c>
      <c r="C43" s="284">
        <v>1.1</v>
      </c>
      <c r="D43" s="278">
        <v>0.1</v>
      </c>
    </row>
    <row r="44" spans="1:4" ht="13.5">
      <c r="A44" s="277">
        <f>ROW()</f>
        <v>44</v>
      </c>
      <c r="B44" s="277" t="s">
        <v>562</v>
      </c>
      <c r="C44" s="278">
        <v>1.1</v>
      </c>
      <c r="D44" s="278">
        <v>0.15</v>
      </c>
    </row>
    <row r="45" spans="1:4" ht="13.5">
      <c r="A45" s="277">
        <f>ROW()</f>
        <v>45</v>
      </c>
      <c r="B45" s="277" t="s">
        <v>563</v>
      </c>
      <c r="C45" s="285">
        <v>1.1</v>
      </c>
      <c r="D45" s="278">
        <v>0.15</v>
      </c>
    </row>
    <row r="46" spans="1:4" ht="13.5">
      <c r="A46" s="277">
        <f>ROW()</f>
        <v>46</v>
      </c>
      <c r="B46" s="277" t="s">
        <v>564</v>
      </c>
      <c r="C46" s="278">
        <v>1.3</v>
      </c>
      <c r="D46" s="278">
        <v>0.2</v>
      </c>
    </row>
    <row r="47" spans="1:4" ht="13.5">
      <c r="A47" s="277">
        <f>ROW()</f>
        <v>47</v>
      </c>
      <c r="B47" s="277" t="s">
        <v>565</v>
      </c>
      <c r="C47" s="284">
        <v>1.1</v>
      </c>
      <c r="D47" s="278">
        <v>0.1</v>
      </c>
    </row>
    <row r="48" spans="1:4" ht="13.5">
      <c r="A48" s="277">
        <f>ROW()</f>
        <v>48</v>
      </c>
      <c r="B48" s="277" t="s">
        <v>566</v>
      </c>
      <c r="C48" s="284">
        <v>1.5</v>
      </c>
      <c r="D48" s="278">
        <v>0.2</v>
      </c>
    </row>
    <row r="49" spans="1:4" ht="13.5">
      <c r="A49" s="277">
        <f>ROW()</f>
        <v>49</v>
      </c>
      <c r="B49" s="277" t="s">
        <v>567</v>
      </c>
      <c r="C49" s="284">
        <v>1.1</v>
      </c>
      <c r="D49" s="278">
        <v>0.1</v>
      </c>
    </row>
    <row r="50" spans="1:4" ht="13.5">
      <c r="A50" s="277">
        <f>ROW()</f>
        <v>50</v>
      </c>
      <c r="B50" s="277" t="s">
        <v>568</v>
      </c>
      <c r="C50" s="284">
        <v>1.5</v>
      </c>
      <c r="D50" s="278">
        <v>0.2</v>
      </c>
    </row>
    <row r="51" spans="1:4" ht="13.5">
      <c r="A51" s="277">
        <f>ROW()</f>
        <v>51</v>
      </c>
      <c r="B51" s="277" t="s">
        <v>569</v>
      </c>
      <c r="C51" s="284">
        <v>1.1</v>
      </c>
      <c r="D51" s="278">
        <v>0.1</v>
      </c>
    </row>
    <row r="52" spans="1:4" ht="13.5">
      <c r="A52" s="277">
        <f>ROW()</f>
        <v>52</v>
      </c>
      <c r="B52" s="277" t="s">
        <v>570</v>
      </c>
      <c r="C52" s="284">
        <v>1</v>
      </c>
      <c r="D52" s="278">
        <v>0.05</v>
      </c>
    </row>
    <row r="53" spans="1:4" ht="13.5">
      <c r="A53" s="277">
        <f>ROW()</f>
        <v>53</v>
      </c>
      <c r="B53" s="277" t="s">
        <v>571</v>
      </c>
      <c r="C53" s="284">
        <v>1</v>
      </c>
      <c r="D53" s="278">
        <v>0.05</v>
      </c>
    </row>
    <row r="54" spans="1:4" ht="13.5">
      <c r="A54" s="277">
        <f>ROW()</f>
        <v>54</v>
      </c>
      <c r="B54" s="277" t="s">
        <v>572</v>
      </c>
      <c r="C54" s="284">
        <v>1.2</v>
      </c>
      <c r="D54" s="278">
        <v>0.15</v>
      </c>
    </row>
    <row r="55" spans="1:4" ht="13.5">
      <c r="A55" s="277">
        <f>ROW()</f>
        <v>55</v>
      </c>
      <c r="B55" s="277" t="s">
        <v>573</v>
      </c>
      <c r="C55" s="286">
        <v>1.15</v>
      </c>
      <c r="D55" s="278">
        <v>0.2</v>
      </c>
    </row>
    <row r="56" spans="1:4" ht="13.5">
      <c r="A56" s="277">
        <f>ROW()</f>
        <v>56</v>
      </c>
      <c r="B56" s="277" t="s">
        <v>574</v>
      </c>
      <c r="C56" s="284">
        <v>1.2</v>
      </c>
      <c r="D56" s="278">
        <v>0.15</v>
      </c>
    </row>
    <row r="57" spans="1:4" ht="13.5">
      <c r="A57" s="277">
        <f>ROW()</f>
        <v>57</v>
      </c>
      <c r="B57" s="277" t="s">
        <v>575</v>
      </c>
      <c r="C57" s="284">
        <v>1</v>
      </c>
      <c r="D57" s="278">
        <v>0.05</v>
      </c>
    </row>
    <row r="58" spans="1:4" ht="13.5">
      <c r="A58" s="277">
        <f>ROW()</f>
        <v>58</v>
      </c>
      <c r="B58" s="277" t="s">
        <v>576</v>
      </c>
      <c r="C58" s="284">
        <v>1.2</v>
      </c>
      <c r="D58" s="278">
        <v>0.15</v>
      </c>
    </row>
    <row r="59" spans="1:4" ht="13.5">
      <c r="A59" s="277">
        <f>ROW()</f>
        <v>59</v>
      </c>
      <c r="B59" s="277" t="s">
        <v>577</v>
      </c>
      <c r="C59" s="284">
        <v>1.1</v>
      </c>
      <c r="D59" s="278">
        <v>0.1</v>
      </c>
    </row>
    <row r="60" spans="1:4" ht="13.5">
      <c r="A60" s="277">
        <f>ROW()</f>
        <v>60</v>
      </c>
      <c r="B60" s="277" t="s">
        <v>578</v>
      </c>
      <c r="C60" s="284">
        <v>1.5</v>
      </c>
      <c r="D60" s="278">
        <v>0.2</v>
      </c>
    </row>
    <row r="61" spans="1:4" ht="13.5">
      <c r="A61" s="277">
        <f>ROW()</f>
        <v>61</v>
      </c>
      <c r="B61" s="277" t="s">
        <v>579</v>
      </c>
      <c r="C61" s="284">
        <v>1.1</v>
      </c>
      <c r="D61" s="278">
        <v>0.1</v>
      </c>
    </row>
    <row r="62" spans="1:4" ht="13.5">
      <c r="A62" s="277">
        <f>ROW()</f>
        <v>62</v>
      </c>
      <c r="B62" s="277" t="s">
        <v>580</v>
      </c>
      <c r="C62" s="284">
        <v>1</v>
      </c>
      <c r="D62" s="278">
        <v>0.05</v>
      </c>
    </row>
    <row r="63" spans="1:4" ht="13.5">
      <c r="A63" s="277">
        <f>ROW()</f>
        <v>63</v>
      </c>
      <c r="B63" s="277" t="s">
        <v>581</v>
      </c>
      <c r="C63" s="284">
        <v>1.2</v>
      </c>
      <c r="D63" s="278">
        <v>0.15</v>
      </c>
    </row>
    <row r="64" spans="1:4" ht="13.5">
      <c r="A64" s="277">
        <f>ROW()</f>
        <v>64</v>
      </c>
      <c r="B64" s="277" t="s">
        <v>582</v>
      </c>
      <c r="C64" s="286">
        <v>1.15</v>
      </c>
      <c r="D64" s="278">
        <v>0.15</v>
      </c>
    </row>
    <row r="65" spans="1:4" ht="13.5">
      <c r="A65" s="277">
        <f>ROW()</f>
        <v>65</v>
      </c>
      <c r="B65" s="277" t="s">
        <v>583</v>
      </c>
      <c r="C65" s="284">
        <v>1.2</v>
      </c>
      <c r="D65" s="278">
        <v>0.15</v>
      </c>
    </row>
    <row r="66" spans="1:4" ht="13.5">
      <c r="A66" s="277">
        <f>ROW()</f>
        <v>66</v>
      </c>
      <c r="B66" s="277" t="s">
        <v>584</v>
      </c>
      <c r="C66" s="284">
        <v>1.1</v>
      </c>
      <c r="D66" s="278">
        <v>0.1</v>
      </c>
    </row>
    <row r="67" spans="1:4" ht="13.5">
      <c r="A67" s="277">
        <f>ROW()</f>
        <v>67</v>
      </c>
      <c r="B67" s="277" t="s">
        <v>585</v>
      </c>
      <c r="C67" s="284">
        <v>1.5</v>
      </c>
      <c r="D67" s="278">
        <v>0.2</v>
      </c>
    </row>
    <row r="68" spans="1:4" ht="13.5">
      <c r="A68" s="277">
        <f>ROW()</f>
        <v>68</v>
      </c>
      <c r="B68" s="277" t="s">
        <v>586</v>
      </c>
      <c r="C68" s="284">
        <v>1.2</v>
      </c>
      <c r="D68" s="278">
        <v>0.15</v>
      </c>
    </row>
    <row r="69" spans="1:4" ht="13.5">
      <c r="A69" s="277">
        <f>ROW()</f>
        <v>69</v>
      </c>
      <c r="B69" s="277" t="s">
        <v>587</v>
      </c>
      <c r="C69" s="284">
        <v>1.1</v>
      </c>
      <c r="D69" s="278">
        <v>0.1</v>
      </c>
    </row>
    <row r="70" spans="1:4" ht="13.5">
      <c r="A70" s="277">
        <f>ROW()</f>
        <v>70</v>
      </c>
      <c r="B70" s="277" t="s">
        <v>588</v>
      </c>
      <c r="C70" s="284">
        <v>1.1</v>
      </c>
      <c r="D70" s="278">
        <v>0.1</v>
      </c>
    </row>
    <row r="71" spans="1:4" ht="13.5">
      <c r="A71" s="277">
        <f>ROW()</f>
        <v>71</v>
      </c>
      <c r="B71" s="277" t="s">
        <v>589</v>
      </c>
      <c r="C71" s="284">
        <v>1.1</v>
      </c>
      <c r="D71" s="278">
        <v>0.1</v>
      </c>
    </row>
    <row r="72" spans="1:4" ht="13.5">
      <c r="A72" s="277">
        <f>ROW()</f>
        <v>72</v>
      </c>
      <c r="B72" s="277" t="s">
        <v>590</v>
      </c>
      <c r="C72" s="284">
        <v>1.3</v>
      </c>
      <c r="D72" s="278">
        <v>0.2</v>
      </c>
    </row>
    <row r="73" spans="1:4" ht="13.5">
      <c r="A73" s="277">
        <f>ROW()</f>
        <v>73</v>
      </c>
      <c r="B73" s="277" t="s">
        <v>591</v>
      </c>
      <c r="C73" s="284">
        <v>1</v>
      </c>
      <c r="D73" s="278">
        <v>0.1</v>
      </c>
    </row>
    <row r="74" spans="1:4" ht="13.5">
      <c r="A74" s="277">
        <f>ROW()</f>
        <v>74</v>
      </c>
      <c r="B74" s="277" t="s">
        <v>592</v>
      </c>
      <c r="C74" s="284">
        <v>1.1</v>
      </c>
      <c r="D74" s="278">
        <v>0.1</v>
      </c>
    </row>
    <row r="75" spans="1:4" ht="13.5">
      <c r="A75" s="277">
        <f>ROW()</f>
        <v>75</v>
      </c>
      <c r="B75" s="287" t="s">
        <v>593</v>
      </c>
      <c r="C75" s="278">
        <v>1.5</v>
      </c>
      <c r="D75" s="278">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Лист1">
    <tabColor indexed="44"/>
  </sheetPr>
  <dimension ref="B2:AA104"/>
  <sheetViews>
    <sheetView zoomScaleSheetLayoutView="100" zoomScalePageLayoutView="0" workbookViewId="0" topLeftCell="A34">
      <selection activeCell="I51" sqref="I51:M51"/>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247" customFormat="1" ht="6" customHeight="1">
      <c r="B2" s="246"/>
      <c r="C2" s="438"/>
      <c r="D2" s="438"/>
      <c r="E2" s="438"/>
      <c r="F2" s="438"/>
      <c r="G2" s="438"/>
      <c r="H2" s="438"/>
      <c r="I2" s="438"/>
      <c r="J2" s="438"/>
      <c r="K2" s="438"/>
      <c r="L2" s="438"/>
      <c r="M2" s="438"/>
      <c r="N2" s="438"/>
      <c r="O2" s="438"/>
      <c r="P2" s="438"/>
      <c r="Q2" s="438"/>
      <c r="R2" s="438"/>
      <c r="S2" s="246"/>
    </row>
    <row r="3" spans="2:27" s="6" customFormat="1" ht="70.5" customHeight="1">
      <c r="B3" s="5"/>
      <c r="C3" s="7"/>
      <c r="D3" s="7"/>
      <c r="E3" s="7"/>
      <c r="F3" s="7"/>
      <c r="G3" s="7"/>
      <c r="H3" s="5"/>
      <c r="I3" s="329" t="s">
        <v>676</v>
      </c>
      <c r="J3" s="329"/>
      <c r="K3" s="329"/>
      <c r="L3" s="329"/>
      <c r="M3" s="329"/>
      <c r="N3" s="329"/>
      <c r="O3" s="329"/>
      <c r="P3" s="329"/>
      <c r="Q3" s="329"/>
      <c r="R3" s="329"/>
      <c r="S3" s="5"/>
      <c r="W3" s="430" t="s">
        <v>486</v>
      </c>
      <c r="X3" s="431"/>
      <c r="Y3" s="431"/>
      <c r="Z3" s="431"/>
      <c r="AA3" s="431"/>
    </row>
    <row r="4" spans="2:27" s="6" customFormat="1" ht="15">
      <c r="B4" s="5"/>
      <c r="C4" s="5"/>
      <c r="D4" s="5"/>
      <c r="E4" s="5"/>
      <c r="F4" s="5"/>
      <c r="G4" s="5"/>
      <c r="H4" s="5"/>
      <c r="I4" s="5"/>
      <c r="J4" s="5"/>
      <c r="K4" s="5"/>
      <c r="L4" s="5"/>
      <c r="M4" s="439" t="s">
        <v>687</v>
      </c>
      <c r="N4" s="439"/>
      <c r="O4" s="439"/>
      <c r="P4" s="439"/>
      <c r="Q4" s="439"/>
      <c r="R4" s="439"/>
      <c r="S4" s="5"/>
      <c r="W4" s="431"/>
      <c r="X4" s="431"/>
      <c r="Y4" s="431"/>
      <c r="Z4" s="431"/>
      <c r="AA4" s="431"/>
    </row>
    <row r="5" spans="2:27" ht="15" customHeight="1">
      <c r="B5" s="5"/>
      <c r="C5" s="424" t="s">
        <v>0</v>
      </c>
      <c r="D5" s="424"/>
      <c r="E5" s="424"/>
      <c r="F5" s="424"/>
      <c r="G5" s="424"/>
      <c r="H5" s="424"/>
      <c r="I5" s="424"/>
      <c r="J5" s="424"/>
      <c r="K5" s="424"/>
      <c r="L5" s="424"/>
      <c r="M5" s="424"/>
      <c r="N5" s="424"/>
      <c r="O5" s="424"/>
      <c r="P5" s="424"/>
      <c r="Q5" s="424"/>
      <c r="R5" s="424"/>
      <c r="S5" s="8"/>
      <c r="U5" s="421">
        <v>44927</v>
      </c>
      <c r="V5" s="421"/>
      <c r="W5" s="431"/>
      <c r="X5" s="431"/>
      <c r="Y5" s="431"/>
      <c r="Z5" s="431"/>
      <c r="AA5" s="431"/>
    </row>
    <row r="6" spans="2:27" ht="15">
      <c r="B6" s="8"/>
      <c r="C6" s="17"/>
      <c r="D6" s="17"/>
      <c r="E6" s="17"/>
      <c r="F6" s="24" t="s">
        <v>66</v>
      </c>
      <c r="G6" s="423">
        <f>DATE(YEAR(U6),MONTH(U6),DAY(U6))</f>
        <v>45016</v>
      </c>
      <c r="H6" s="423"/>
      <c r="I6" s="423"/>
      <c r="J6" s="17"/>
      <c r="K6" s="17"/>
      <c r="L6" s="17"/>
      <c r="M6" s="17"/>
      <c r="N6" s="17"/>
      <c r="O6" s="18"/>
      <c r="P6" s="18"/>
      <c r="Q6" s="18"/>
      <c r="R6" s="18"/>
      <c r="S6" s="8"/>
      <c r="U6" s="422">
        <v>45016</v>
      </c>
      <c r="V6" s="422"/>
      <c r="W6" s="432" t="s">
        <v>487</v>
      </c>
      <c r="X6" s="432"/>
      <c r="Y6" s="432"/>
      <c r="Z6" s="432"/>
      <c r="AA6" s="432"/>
    </row>
    <row r="7" spans="2:27" ht="10.5" customHeight="1">
      <c r="B7" s="8"/>
      <c r="C7" s="433"/>
      <c r="D7" s="434"/>
      <c r="E7" s="434"/>
      <c r="F7" s="434"/>
      <c r="G7" s="434"/>
      <c r="H7" s="434"/>
      <c r="I7" s="8"/>
      <c r="J7" s="8"/>
      <c r="K7" s="8"/>
      <c r="L7" s="8"/>
      <c r="M7" s="8"/>
      <c r="N7" s="8"/>
      <c r="O7" s="8"/>
      <c r="P7" s="8"/>
      <c r="Q7" s="8"/>
      <c r="R7" s="8"/>
      <c r="S7" s="8"/>
      <c r="W7" s="432"/>
      <c r="X7" s="432"/>
      <c r="Y7" s="432"/>
      <c r="Z7" s="432"/>
      <c r="AA7" s="432"/>
    </row>
    <row r="8" spans="2:27" ht="15" customHeight="1">
      <c r="B8" s="8"/>
      <c r="C8" s="344" t="s">
        <v>1</v>
      </c>
      <c r="D8" s="345"/>
      <c r="E8" s="346"/>
      <c r="F8" s="332" t="s">
        <v>711</v>
      </c>
      <c r="G8" s="333"/>
      <c r="H8" s="333"/>
      <c r="I8" s="333"/>
      <c r="J8" s="333"/>
      <c r="K8" s="333"/>
      <c r="L8" s="333"/>
      <c r="M8" s="333"/>
      <c r="N8" s="333"/>
      <c r="O8" s="333"/>
      <c r="P8" s="333"/>
      <c r="Q8" s="333"/>
      <c r="R8" s="334"/>
      <c r="S8" s="8"/>
      <c r="U8" s="99">
        <f>DAY(U5)</f>
        <v>1</v>
      </c>
      <c r="V8" s="99">
        <f>DAY(U6)</f>
        <v>31</v>
      </c>
      <c r="W8" s="432"/>
      <c r="X8" s="432"/>
      <c r="Y8" s="432"/>
      <c r="Z8" s="432"/>
      <c r="AA8" s="432"/>
    </row>
    <row r="9" spans="2:25" ht="15" customHeight="1">
      <c r="B9" s="8"/>
      <c r="C9" s="344" t="s">
        <v>2</v>
      </c>
      <c r="D9" s="345"/>
      <c r="E9" s="346"/>
      <c r="F9" s="440">
        <v>300003448</v>
      </c>
      <c r="G9" s="333"/>
      <c r="H9" s="333"/>
      <c r="I9" s="333"/>
      <c r="J9" s="333"/>
      <c r="K9" s="333"/>
      <c r="L9" s="333"/>
      <c r="M9" s="333"/>
      <c r="N9" s="333"/>
      <c r="O9" s="333"/>
      <c r="P9" s="333"/>
      <c r="Q9" s="333"/>
      <c r="R9" s="334"/>
      <c r="S9" s="8"/>
      <c r="U9" s="99">
        <f>MONTH(U5)</f>
        <v>1</v>
      </c>
      <c r="V9" s="99">
        <f>MONTH(U6)</f>
        <v>3</v>
      </c>
      <c r="W9" s="100" t="str">
        <f>IF(U9=1,"январь",IF(U9=2,"февраль",IF(U9=3,"март",IF(U9=4,"апрель",IF(U9=5,"май",IF(U9=6,"июнь",IF(U9=7,"июль",W10)))))))</f>
        <v>январь</v>
      </c>
      <c r="X9" s="100" t="str">
        <f>IF(V9=1,"январь",IF(V9=2,"февраль",IF(V9=3,"март",IF(V9=4,"апрель",IF(V9=5,"май",IF(V9=6,"июнь",IF(V9=7,"июль",X10)))))))</f>
        <v>март</v>
      </c>
      <c r="Y9" s="100"/>
    </row>
    <row r="10" spans="2:25" ht="15" customHeight="1">
      <c r="B10" s="8"/>
      <c r="C10" s="344" t="s">
        <v>3</v>
      </c>
      <c r="D10" s="345"/>
      <c r="E10" s="346"/>
      <c r="F10" s="332" t="s">
        <v>712</v>
      </c>
      <c r="G10" s="333"/>
      <c r="H10" s="333"/>
      <c r="I10" s="333"/>
      <c r="J10" s="333"/>
      <c r="K10" s="333"/>
      <c r="L10" s="333"/>
      <c r="M10" s="333"/>
      <c r="N10" s="333"/>
      <c r="O10" s="333"/>
      <c r="P10" s="333"/>
      <c r="Q10" s="333"/>
      <c r="R10" s="334"/>
      <c r="S10" s="8"/>
      <c r="U10" s="99">
        <f>YEAR(U5)</f>
        <v>2023</v>
      </c>
      <c r="V10" s="99">
        <f>YEAR(U6)</f>
        <v>2023</v>
      </c>
      <c r="W10" s="100">
        <f>IF(U9=8,"август",IF(U9=9,"сентябрь",IF(U9=10,"октябрь",IF(U9=11,"ноябрь",IF(U9=12,"декабрь",0)))))</f>
        <v>0</v>
      </c>
      <c r="X10" s="100">
        <f>IF(V9=8,"август",IF(V9=9,"сентябрь",IF(V9=10,"октябрь",IF(V9=11,"ноябрь",IF(V9=12,"декабрь",0)))))</f>
        <v>0</v>
      </c>
      <c r="Y10" s="100"/>
    </row>
    <row r="11" spans="2:25" ht="15" customHeight="1">
      <c r="B11" s="8"/>
      <c r="C11" s="344" t="s">
        <v>4</v>
      </c>
      <c r="D11" s="345"/>
      <c r="E11" s="346"/>
      <c r="F11" s="332" t="s">
        <v>713</v>
      </c>
      <c r="G11" s="333"/>
      <c r="H11" s="333"/>
      <c r="I11" s="333"/>
      <c r="J11" s="333"/>
      <c r="K11" s="333"/>
      <c r="L11" s="333"/>
      <c r="M11" s="333"/>
      <c r="N11" s="333"/>
      <c r="O11" s="333"/>
      <c r="P11" s="333"/>
      <c r="Q11" s="333"/>
      <c r="R11" s="334"/>
      <c r="S11" s="8"/>
      <c r="U11" s="99"/>
      <c r="V11" s="100"/>
      <c r="W11" s="100"/>
      <c r="X11" s="100"/>
      <c r="Y11" s="100"/>
    </row>
    <row r="12" spans="2:19" ht="15" customHeight="1">
      <c r="B12" s="8"/>
      <c r="C12" s="344" t="s">
        <v>5</v>
      </c>
      <c r="D12" s="345"/>
      <c r="E12" s="346"/>
      <c r="F12" s="332" t="s">
        <v>718</v>
      </c>
      <c r="G12" s="333"/>
      <c r="H12" s="333"/>
      <c r="I12" s="333"/>
      <c r="J12" s="333"/>
      <c r="K12" s="333"/>
      <c r="L12" s="333"/>
      <c r="M12" s="333"/>
      <c r="N12" s="333"/>
      <c r="O12" s="333"/>
      <c r="P12" s="333"/>
      <c r="Q12" s="333"/>
      <c r="R12" s="334"/>
      <c r="S12" s="8"/>
    </row>
    <row r="13" spans="2:19" ht="15" customHeight="1">
      <c r="B13" s="8"/>
      <c r="C13" s="405" t="s">
        <v>6</v>
      </c>
      <c r="D13" s="345"/>
      <c r="E13" s="346"/>
      <c r="F13" s="332" t="s">
        <v>714</v>
      </c>
      <c r="G13" s="333"/>
      <c r="H13" s="333"/>
      <c r="I13" s="333"/>
      <c r="J13" s="333"/>
      <c r="K13" s="333"/>
      <c r="L13" s="333"/>
      <c r="M13" s="333"/>
      <c r="N13" s="333"/>
      <c r="O13" s="333"/>
      <c r="P13" s="333"/>
      <c r="Q13" s="333"/>
      <c r="R13" s="334"/>
      <c r="S13" s="8"/>
    </row>
    <row r="14" spans="2:19" ht="15">
      <c r="B14" s="8"/>
      <c r="C14" s="344" t="s">
        <v>7</v>
      </c>
      <c r="D14" s="345"/>
      <c r="E14" s="346"/>
      <c r="F14" s="332" t="s">
        <v>715</v>
      </c>
      <c r="G14" s="333"/>
      <c r="H14" s="333"/>
      <c r="I14" s="333"/>
      <c r="J14" s="333"/>
      <c r="K14" s="333"/>
      <c r="L14" s="333"/>
      <c r="M14" s="333"/>
      <c r="N14" s="333"/>
      <c r="O14" s="333"/>
      <c r="P14" s="333"/>
      <c r="Q14" s="333"/>
      <c r="R14" s="334"/>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344" t="s">
        <v>8</v>
      </c>
      <c r="J16" s="345"/>
      <c r="K16" s="345"/>
      <c r="L16" s="345"/>
      <c r="M16" s="346"/>
      <c r="N16" s="425"/>
      <c r="O16" s="426"/>
      <c r="P16" s="426"/>
      <c r="Q16" s="426"/>
      <c r="R16" s="427"/>
      <c r="S16" s="8"/>
      <c r="U16" s="11"/>
    </row>
    <row r="17" spans="2:19" ht="15">
      <c r="B17" s="8"/>
      <c r="C17" s="10"/>
      <c r="D17" s="10"/>
      <c r="E17" s="10"/>
      <c r="F17" s="10"/>
      <c r="G17" s="10"/>
      <c r="H17" s="8"/>
      <c r="I17" s="344" t="s">
        <v>9</v>
      </c>
      <c r="J17" s="345"/>
      <c r="K17" s="345"/>
      <c r="L17" s="345"/>
      <c r="M17" s="346"/>
      <c r="N17" s="425"/>
      <c r="O17" s="426"/>
      <c r="P17" s="426"/>
      <c r="Q17" s="426"/>
      <c r="R17" s="427"/>
      <c r="S17" s="8"/>
    </row>
    <row r="18" spans="2:19" ht="15">
      <c r="B18" s="8"/>
      <c r="C18" s="10"/>
      <c r="D18" s="10"/>
      <c r="E18" s="10"/>
      <c r="F18" s="10"/>
      <c r="G18" s="10"/>
      <c r="H18" s="8"/>
      <c r="I18" s="344" t="s">
        <v>10</v>
      </c>
      <c r="J18" s="345"/>
      <c r="K18" s="345"/>
      <c r="L18" s="345"/>
      <c r="M18" s="346"/>
      <c r="N18" s="425"/>
      <c r="O18" s="426"/>
      <c r="P18" s="426"/>
      <c r="Q18" s="426"/>
      <c r="R18" s="427"/>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385" t="s">
        <v>11</v>
      </c>
      <c r="D20" s="386"/>
      <c r="E20" s="386"/>
      <c r="F20" s="386"/>
      <c r="G20" s="387"/>
      <c r="H20" s="391" t="s">
        <v>12</v>
      </c>
      <c r="I20" s="105" t="s">
        <v>61</v>
      </c>
      <c r="J20" s="435">
        <f>U6</f>
        <v>45016</v>
      </c>
      <c r="K20" s="435"/>
      <c r="L20" s="435"/>
      <c r="M20" s="106"/>
      <c r="N20" s="107" t="s">
        <v>122</v>
      </c>
      <c r="O20" s="408">
        <f>DATE(YEAR(U5),MONTH(0),DAY(0))</f>
        <v>44926</v>
      </c>
      <c r="P20" s="408"/>
      <c r="Q20" s="408"/>
      <c r="R20" s="409"/>
      <c r="S20" s="8"/>
    </row>
    <row r="21" spans="2:19" ht="15">
      <c r="B21" s="8"/>
      <c r="C21" s="388"/>
      <c r="D21" s="389"/>
      <c r="E21" s="389"/>
      <c r="F21" s="389"/>
      <c r="G21" s="390"/>
      <c r="H21" s="392"/>
      <c r="I21" s="335">
        <f>U6</f>
        <v>45016</v>
      </c>
      <c r="J21" s="336"/>
      <c r="K21" s="336"/>
      <c r="L21" s="336"/>
      <c r="M21" s="337"/>
      <c r="N21" s="436"/>
      <c r="O21" s="437"/>
      <c r="P21" s="108"/>
      <c r="Q21" s="109"/>
      <c r="R21" s="110"/>
      <c r="S21" s="8"/>
    </row>
    <row r="22" spans="2:19" ht="15">
      <c r="B22" s="8"/>
      <c r="C22" s="393">
        <v>1</v>
      </c>
      <c r="D22" s="394"/>
      <c r="E22" s="394"/>
      <c r="F22" s="394"/>
      <c r="G22" s="395"/>
      <c r="H22" s="27">
        <v>2</v>
      </c>
      <c r="I22" s="393">
        <v>3</v>
      </c>
      <c r="J22" s="394"/>
      <c r="K22" s="394"/>
      <c r="L22" s="394"/>
      <c r="M22" s="395"/>
      <c r="N22" s="393">
        <v>4</v>
      </c>
      <c r="O22" s="394"/>
      <c r="P22" s="394"/>
      <c r="Q22" s="394"/>
      <c r="R22" s="395"/>
      <c r="S22" s="8"/>
    </row>
    <row r="23" spans="2:24" ht="15">
      <c r="B23" s="8"/>
      <c r="C23" s="369" t="s">
        <v>13</v>
      </c>
      <c r="D23" s="370"/>
      <c r="E23" s="370"/>
      <c r="F23" s="370"/>
      <c r="G23" s="370"/>
      <c r="H23" s="57"/>
      <c r="I23" s="428"/>
      <c r="J23" s="428"/>
      <c r="K23" s="428"/>
      <c r="L23" s="428"/>
      <c r="M23" s="428"/>
      <c r="N23" s="428"/>
      <c r="O23" s="428"/>
      <c r="P23" s="428"/>
      <c r="Q23" s="428"/>
      <c r="R23" s="429"/>
      <c r="S23" s="8"/>
      <c r="X23" s="13"/>
    </row>
    <row r="24" spans="2:21" ht="15">
      <c r="B24" s="8"/>
      <c r="C24" s="360" t="s">
        <v>14</v>
      </c>
      <c r="D24" s="361"/>
      <c r="E24" s="361"/>
      <c r="F24" s="361"/>
      <c r="G24" s="402"/>
      <c r="H24" s="15">
        <v>110</v>
      </c>
      <c r="I24" s="338">
        <v>2023</v>
      </c>
      <c r="J24" s="339"/>
      <c r="K24" s="339"/>
      <c r="L24" s="339"/>
      <c r="M24" s="340"/>
      <c r="N24" s="341">
        <v>2008</v>
      </c>
      <c r="O24" s="342"/>
      <c r="P24" s="342"/>
      <c r="Q24" s="342"/>
      <c r="R24" s="343"/>
      <c r="S24" s="8"/>
      <c r="U24" s="61" t="s">
        <v>124</v>
      </c>
    </row>
    <row r="25" spans="2:21" ht="15">
      <c r="B25" s="8"/>
      <c r="C25" s="344" t="s">
        <v>15</v>
      </c>
      <c r="D25" s="345"/>
      <c r="E25" s="345"/>
      <c r="F25" s="345"/>
      <c r="G25" s="346"/>
      <c r="H25" s="12">
        <v>120</v>
      </c>
      <c r="I25" s="338">
        <v>2</v>
      </c>
      <c r="J25" s="339"/>
      <c r="K25" s="339"/>
      <c r="L25" s="339"/>
      <c r="M25" s="340"/>
      <c r="N25" s="341">
        <v>2</v>
      </c>
      <c r="O25" s="342"/>
      <c r="P25" s="342"/>
      <c r="Q25" s="342"/>
      <c r="R25" s="343"/>
      <c r="S25" s="8"/>
      <c r="U25" s="61" t="s">
        <v>125</v>
      </c>
    </row>
    <row r="26" spans="2:21" ht="15">
      <c r="B26" s="8"/>
      <c r="C26" s="355" t="s">
        <v>16</v>
      </c>
      <c r="D26" s="356"/>
      <c r="E26" s="356"/>
      <c r="F26" s="356"/>
      <c r="G26" s="420"/>
      <c r="H26" s="14">
        <v>130</v>
      </c>
      <c r="I26" s="358">
        <f>SUM(I28:M30)</f>
        <v>0</v>
      </c>
      <c r="J26" s="357"/>
      <c r="K26" s="357"/>
      <c r="L26" s="357"/>
      <c r="M26" s="357"/>
      <c r="N26" s="366">
        <f>SUM(N28:R30)</f>
        <v>0</v>
      </c>
      <c r="O26" s="367"/>
      <c r="P26" s="367"/>
      <c r="Q26" s="367"/>
      <c r="R26" s="368"/>
      <c r="S26" s="8"/>
      <c r="U26" s="62" t="s">
        <v>126</v>
      </c>
    </row>
    <row r="27" spans="2:21" ht="15">
      <c r="B27" s="8"/>
      <c r="C27" s="355" t="s">
        <v>67</v>
      </c>
      <c r="D27" s="356"/>
      <c r="E27" s="356"/>
      <c r="F27" s="356"/>
      <c r="G27" s="356"/>
      <c r="H27" s="14"/>
      <c r="I27" s="357"/>
      <c r="J27" s="357"/>
      <c r="K27" s="357"/>
      <c r="L27" s="357"/>
      <c r="M27" s="357"/>
      <c r="N27" s="358"/>
      <c r="O27" s="357"/>
      <c r="P27" s="357"/>
      <c r="Q27" s="357"/>
      <c r="R27" s="359"/>
      <c r="S27" s="8"/>
      <c r="U27" s="63"/>
    </row>
    <row r="28" spans="2:21" ht="15">
      <c r="B28" s="8"/>
      <c r="C28" s="360" t="s">
        <v>68</v>
      </c>
      <c r="D28" s="361"/>
      <c r="E28" s="361"/>
      <c r="F28" s="361"/>
      <c r="G28" s="361"/>
      <c r="H28" s="15">
        <v>131</v>
      </c>
      <c r="I28" s="362">
        <v>0</v>
      </c>
      <c r="J28" s="362"/>
      <c r="K28" s="362"/>
      <c r="L28" s="362"/>
      <c r="M28" s="362"/>
      <c r="N28" s="363">
        <v>0</v>
      </c>
      <c r="O28" s="364"/>
      <c r="P28" s="364"/>
      <c r="Q28" s="364"/>
      <c r="R28" s="365"/>
      <c r="S28" s="8"/>
      <c r="U28" s="64"/>
    </row>
    <row r="29" spans="2:21" ht="15">
      <c r="B29" s="8"/>
      <c r="C29" s="360" t="s">
        <v>69</v>
      </c>
      <c r="D29" s="361"/>
      <c r="E29" s="361"/>
      <c r="F29" s="361"/>
      <c r="G29" s="402"/>
      <c r="H29" s="15">
        <v>132</v>
      </c>
      <c r="I29" s="403">
        <v>0</v>
      </c>
      <c r="J29" s="362"/>
      <c r="K29" s="362"/>
      <c r="L29" s="362"/>
      <c r="M29" s="362"/>
      <c r="N29" s="363">
        <v>0</v>
      </c>
      <c r="O29" s="364"/>
      <c r="P29" s="364"/>
      <c r="Q29" s="364"/>
      <c r="R29" s="365"/>
      <c r="S29" s="8"/>
      <c r="U29" s="64"/>
    </row>
    <row r="30" spans="2:21" ht="15">
      <c r="B30" s="8"/>
      <c r="C30" s="344" t="s">
        <v>70</v>
      </c>
      <c r="D30" s="345"/>
      <c r="E30" s="345"/>
      <c r="F30" s="345"/>
      <c r="G30" s="346"/>
      <c r="H30" s="12">
        <v>133</v>
      </c>
      <c r="I30" s="338">
        <v>0</v>
      </c>
      <c r="J30" s="339"/>
      <c r="K30" s="339"/>
      <c r="L30" s="339"/>
      <c r="M30" s="340"/>
      <c r="N30" s="341">
        <v>0</v>
      </c>
      <c r="O30" s="342"/>
      <c r="P30" s="342"/>
      <c r="Q30" s="342"/>
      <c r="R30" s="343"/>
      <c r="S30" s="8"/>
      <c r="U30" s="65"/>
    </row>
    <row r="31" spans="2:21" ht="15">
      <c r="B31" s="8"/>
      <c r="C31" s="344" t="s">
        <v>17</v>
      </c>
      <c r="D31" s="345"/>
      <c r="E31" s="345"/>
      <c r="F31" s="345"/>
      <c r="G31" s="346"/>
      <c r="H31" s="12">
        <v>140</v>
      </c>
      <c r="I31" s="338">
        <v>1</v>
      </c>
      <c r="J31" s="339"/>
      <c r="K31" s="339"/>
      <c r="L31" s="339"/>
      <c r="M31" s="340"/>
      <c r="N31" s="341">
        <v>0</v>
      </c>
      <c r="O31" s="342"/>
      <c r="P31" s="342"/>
      <c r="Q31" s="342"/>
      <c r="R31" s="343"/>
      <c r="S31" s="8"/>
      <c r="U31" s="61" t="s">
        <v>127</v>
      </c>
    </row>
    <row r="32" spans="2:21" ht="15">
      <c r="B32" s="8"/>
      <c r="C32" s="344" t="s">
        <v>18</v>
      </c>
      <c r="D32" s="345"/>
      <c r="E32" s="345"/>
      <c r="F32" s="345"/>
      <c r="G32" s="346"/>
      <c r="H32" s="12">
        <v>150</v>
      </c>
      <c r="I32" s="338">
        <v>0</v>
      </c>
      <c r="J32" s="339"/>
      <c r="K32" s="339"/>
      <c r="L32" s="339"/>
      <c r="M32" s="340"/>
      <c r="N32" s="341">
        <v>0</v>
      </c>
      <c r="O32" s="342"/>
      <c r="P32" s="342"/>
      <c r="Q32" s="342"/>
      <c r="R32" s="343"/>
      <c r="S32" s="8"/>
      <c r="U32" s="61" t="s">
        <v>128</v>
      </c>
    </row>
    <row r="33" spans="2:21" ht="15">
      <c r="B33" s="8"/>
      <c r="C33" s="344" t="s">
        <v>19</v>
      </c>
      <c r="D33" s="345"/>
      <c r="E33" s="345"/>
      <c r="F33" s="345"/>
      <c r="G33" s="346"/>
      <c r="H33" s="12">
        <v>160</v>
      </c>
      <c r="I33" s="338">
        <v>0</v>
      </c>
      <c r="J33" s="339"/>
      <c r="K33" s="339"/>
      <c r="L33" s="339"/>
      <c r="M33" s="340"/>
      <c r="N33" s="341">
        <v>0</v>
      </c>
      <c r="O33" s="342"/>
      <c r="P33" s="342"/>
      <c r="Q33" s="342"/>
      <c r="R33" s="343"/>
      <c r="S33" s="8"/>
      <c r="U33" s="61" t="s">
        <v>129</v>
      </c>
    </row>
    <row r="34" spans="2:22" ht="15">
      <c r="B34" s="8"/>
      <c r="C34" s="344" t="s">
        <v>20</v>
      </c>
      <c r="D34" s="345"/>
      <c r="E34" s="345"/>
      <c r="F34" s="345"/>
      <c r="G34" s="346"/>
      <c r="H34" s="12">
        <v>170</v>
      </c>
      <c r="I34" s="338">
        <v>21</v>
      </c>
      <c r="J34" s="339"/>
      <c r="K34" s="339"/>
      <c r="L34" s="339"/>
      <c r="M34" s="340"/>
      <c r="N34" s="341">
        <v>21</v>
      </c>
      <c r="O34" s="342"/>
      <c r="P34" s="342"/>
      <c r="Q34" s="342"/>
      <c r="R34" s="343"/>
      <c r="S34" s="8"/>
      <c r="U34" s="61" t="s">
        <v>130</v>
      </c>
      <c r="V34" s="61" t="s">
        <v>131</v>
      </c>
    </row>
    <row r="35" spans="2:21" ht="15">
      <c r="B35" s="8"/>
      <c r="C35" s="344" t="s">
        <v>21</v>
      </c>
      <c r="D35" s="345"/>
      <c r="E35" s="345"/>
      <c r="F35" s="345"/>
      <c r="G35" s="346"/>
      <c r="H35" s="12">
        <v>180</v>
      </c>
      <c r="I35" s="338">
        <v>0</v>
      </c>
      <c r="J35" s="339"/>
      <c r="K35" s="339"/>
      <c r="L35" s="339"/>
      <c r="M35" s="340"/>
      <c r="N35" s="341">
        <v>0</v>
      </c>
      <c r="O35" s="342"/>
      <c r="P35" s="342"/>
      <c r="Q35" s="342"/>
      <c r="R35" s="343"/>
      <c r="S35" s="8"/>
      <c r="U35" s="62" t="s">
        <v>132</v>
      </c>
    </row>
    <row r="36" spans="2:21" s="26" customFormat="1" ht="15.75">
      <c r="B36" s="25"/>
      <c r="C36" s="414" t="s">
        <v>22</v>
      </c>
      <c r="D36" s="415"/>
      <c r="E36" s="415"/>
      <c r="F36" s="415"/>
      <c r="G36" s="416"/>
      <c r="H36" s="58">
        <v>190</v>
      </c>
      <c r="I36" s="417">
        <f>SUM(I24:M26,I31:M35)</f>
        <v>2047</v>
      </c>
      <c r="J36" s="418"/>
      <c r="K36" s="418"/>
      <c r="L36" s="418"/>
      <c r="M36" s="419"/>
      <c r="N36" s="417">
        <f>SUM(N24:R26,N31:R35)</f>
        <v>2031</v>
      </c>
      <c r="O36" s="418"/>
      <c r="P36" s="418"/>
      <c r="Q36" s="418"/>
      <c r="R36" s="419"/>
      <c r="S36" s="25"/>
      <c r="U36" s="63"/>
    </row>
    <row r="37" spans="2:21" ht="15">
      <c r="B37" s="8"/>
      <c r="C37" s="369" t="s">
        <v>23</v>
      </c>
      <c r="D37" s="370"/>
      <c r="E37" s="370"/>
      <c r="F37" s="370"/>
      <c r="G37" s="370"/>
      <c r="H37" s="59"/>
      <c r="I37" s="371"/>
      <c r="J37" s="371"/>
      <c r="K37" s="371"/>
      <c r="L37" s="371"/>
      <c r="M37" s="371"/>
      <c r="N37" s="371"/>
      <c r="O37" s="371"/>
      <c r="P37" s="371"/>
      <c r="Q37" s="371"/>
      <c r="R37" s="372"/>
      <c r="S37" s="8"/>
      <c r="U37" s="65"/>
    </row>
    <row r="38" spans="2:21" ht="15">
      <c r="B38" s="8"/>
      <c r="C38" s="360" t="s">
        <v>24</v>
      </c>
      <c r="D38" s="361"/>
      <c r="E38" s="361"/>
      <c r="F38" s="361"/>
      <c r="G38" s="402"/>
      <c r="H38" s="15">
        <v>210</v>
      </c>
      <c r="I38" s="411">
        <f>SUM(I40:M45)</f>
        <v>168</v>
      </c>
      <c r="J38" s="412"/>
      <c r="K38" s="412"/>
      <c r="L38" s="412"/>
      <c r="M38" s="413"/>
      <c r="N38" s="411">
        <f>SUM(N40:R45)</f>
        <v>167</v>
      </c>
      <c r="O38" s="412"/>
      <c r="P38" s="412"/>
      <c r="Q38" s="412"/>
      <c r="R38" s="413"/>
      <c r="S38" s="8"/>
      <c r="U38" s="61"/>
    </row>
    <row r="39" spans="2:21" ht="15" customHeight="1">
      <c r="B39" s="8"/>
      <c r="C39" s="355" t="s">
        <v>67</v>
      </c>
      <c r="D39" s="356"/>
      <c r="E39" s="356"/>
      <c r="F39" s="356"/>
      <c r="G39" s="356"/>
      <c r="H39" s="14"/>
      <c r="I39" s="357"/>
      <c r="J39" s="357"/>
      <c r="K39" s="357"/>
      <c r="L39" s="357"/>
      <c r="M39" s="357"/>
      <c r="N39" s="358"/>
      <c r="O39" s="357"/>
      <c r="P39" s="357"/>
      <c r="Q39" s="357"/>
      <c r="R39" s="359"/>
      <c r="S39" s="8"/>
      <c r="U39" s="66"/>
    </row>
    <row r="40" spans="2:21" ht="15" customHeight="1">
      <c r="B40" s="8"/>
      <c r="C40" s="360" t="s">
        <v>72</v>
      </c>
      <c r="D40" s="361"/>
      <c r="E40" s="361"/>
      <c r="F40" s="361"/>
      <c r="G40" s="361"/>
      <c r="H40" s="15">
        <v>211</v>
      </c>
      <c r="I40" s="362">
        <v>150</v>
      </c>
      <c r="J40" s="362"/>
      <c r="K40" s="362"/>
      <c r="L40" s="362"/>
      <c r="M40" s="362"/>
      <c r="N40" s="363">
        <v>148</v>
      </c>
      <c r="O40" s="364"/>
      <c r="P40" s="364"/>
      <c r="Q40" s="364"/>
      <c r="R40" s="365"/>
      <c r="S40" s="8"/>
      <c r="U40" s="67" t="s">
        <v>133</v>
      </c>
    </row>
    <row r="41" spans="2:21" ht="15">
      <c r="B41" s="8"/>
      <c r="C41" s="344" t="s">
        <v>71</v>
      </c>
      <c r="D41" s="345"/>
      <c r="E41" s="345"/>
      <c r="F41" s="345"/>
      <c r="G41" s="346"/>
      <c r="H41" s="12">
        <v>212</v>
      </c>
      <c r="I41" s="338">
        <v>0</v>
      </c>
      <c r="J41" s="339"/>
      <c r="K41" s="339"/>
      <c r="L41" s="339"/>
      <c r="M41" s="340"/>
      <c r="N41" s="341">
        <v>0</v>
      </c>
      <c r="O41" s="342"/>
      <c r="P41" s="342"/>
      <c r="Q41" s="342"/>
      <c r="R41" s="343"/>
      <c r="S41" s="8"/>
      <c r="U41" s="61" t="s">
        <v>134</v>
      </c>
    </row>
    <row r="42" spans="2:21" ht="15">
      <c r="B42" s="8"/>
      <c r="C42" s="344" t="s">
        <v>73</v>
      </c>
      <c r="D42" s="345"/>
      <c r="E42" s="345"/>
      <c r="F42" s="345"/>
      <c r="G42" s="346"/>
      <c r="H42" s="12">
        <v>213</v>
      </c>
      <c r="I42" s="338">
        <v>0</v>
      </c>
      <c r="J42" s="339"/>
      <c r="K42" s="339"/>
      <c r="L42" s="339"/>
      <c r="M42" s="340"/>
      <c r="N42" s="341">
        <v>0</v>
      </c>
      <c r="O42" s="342"/>
      <c r="P42" s="342"/>
      <c r="Q42" s="342"/>
      <c r="R42" s="343"/>
      <c r="S42" s="8"/>
      <c r="U42" s="61" t="s">
        <v>135</v>
      </c>
    </row>
    <row r="43" spans="2:22" ht="15">
      <c r="B43" s="8"/>
      <c r="C43" s="344" t="s">
        <v>74</v>
      </c>
      <c r="D43" s="345"/>
      <c r="E43" s="345"/>
      <c r="F43" s="345"/>
      <c r="G43" s="346"/>
      <c r="H43" s="12">
        <v>214</v>
      </c>
      <c r="I43" s="338">
        <v>8</v>
      </c>
      <c r="J43" s="339"/>
      <c r="K43" s="339"/>
      <c r="L43" s="339"/>
      <c r="M43" s="340"/>
      <c r="N43" s="341">
        <v>7</v>
      </c>
      <c r="O43" s="342"/>
      <c r="P43" s="342"/>
      <c r="Q43" s="342"/>
      <c r="R43" s="343"/>
      <c r="S43" s="8"/>
      <c r="U43" s="61" t="s">
        <v>137</v>
      </c>
      <c r="V43" s="61" t="s">
        <v>136</v>
      </c>
    </row>
    <row r="44" spans="2:21" ht="15">
      <c r="B44" s="8"/>
      <c r="C44" s="344" t="s">
        <v>75</v>
      </c>
      <c r="D44" s="345"/>
      <c r="E44" s="345"/>
      <c r="F44" s="345"/>
      <c r="G44" s="346"/>
      <c r="H44" s="12">
        <v>215</v>
      </c>
      <c r="I44" s="338">
        <v>0</v>
      </c>
      <c r="J44" s="339"/>
      <c r="K44" s="339"/>
      <c r="L44" s="339"/>
      <c r="M44" s="340"/>
      <c r="N44" s="341">
        <v>0</v>
      </c>
      <c r="O44" s="342"/>
      <c r="P44" s="342"/>
      <c r="Q44" s="342"/>
      <c r="R44" s="343"/>
      <c r="S44" s="8"/>
      <c r="U44" s="61" t="s">
        <v>138</v>
      </c>
    </row>
    <row r="45" spans="2:21" ht="15">
      <c r="B45" s="8"/>
      <c r="C45" s="344" t="s">
        <v>76</v>
      </c>
      <c r="D45" s="345"/>
      <c r="E45" s="345"/>
      <c r="F45" s="345"/>
      <c r="G45" s="346"/>
      <c r="H45" s="12">
        <v>216</v>
      </c>
      <c r="I45" s="338">
        <v>10</v>
      </c>
      <c r="J45" s="339"/>
      <c r="K45" s="339"/>
      <c r="L45" s="339"/>
      <c r="M45" s="340"/>
      <c r="N45" s="341">
        <v>12</v>
      </c>
      <c r="O45" s="342"/>
      <c r="P45" s="342"/>
      <c r="Q45" s="342"/>
      <c r="R45" s="343"/>
      <c r="S45" s="8"/>
      <c r="U45" s="62"/>
    </row>
    <row r="46" spans="2:21" ht="15">
      <c r="B46" s="8"/>
      <c r="C46" s="344" t="s">
        <v>25</v>
      </c>
      <c r="D46" s="345"/>
      <c r="E46" s="345"/>
      <c r="F46" s="345"/>
      <c r="G46" s="346"/>
      <c r="H46" s="12">
        <v>220</v>
      </c>
      <c r="I46" s="338">
        <v>0</v>
      </c>
      <c r="J46" s="339"/>
      <c r="K46" s="339"/>
      <c r="L46" s="339"/>
      <c r="M46" s="340"/>
      <c r="N46" s="341">
        <v>0</v>
      </c>
      <c r="O46" s="342"/>
      <c r="P46" s="342"/>
      <c r="Q46" s="342"/>
      <c r="R46" s="343"/>
      <c r="S46" s="8"/>
      <c r="U46" s="61" t="s">
        <v>139</v>
      </c>
    </row>
    <row r="47" spans="2:21" ht="15">
      <c r="B47" s="8"/>
      <c r="C47" s="344" t="s">
        <v>26</v>
      </c>
      <c r="D47" s="345"/>
      <c r="E47" s="345"/>
      <c r="F47" s="345"/>
      <c r="G47" s="346"/>
      <c r="H47" s="12">
        <v>230</v>
      </c>
      <c r="I47" s="338">
        <v>4</v>
      </c>
      <c r="J47" s="339"/>
      <c r="K47" s="339"/>
      <c r="L47" s="339"/>
      <c r="M47" s="340"/>
      <c r="N47" s="341">
        <v>12</v>
      </c>
      <c r="O47" s="342"/>
      <c r="P47" s="342"/>
      <c r="Q47" s="342"/>
      <c r="R47" s="343"/>
      <c r="S47" s="8"/>
      <c r="U47" s="62" t="s">
        <v>132</v>
      </c>
    </row>
    <row r="48" spans="2:21" ht="30" customHeight="1">
      <c r="B48" s="8"/>
      <c r="C48" s="344" t="s">
        <v>27</v>
      </c>
      <c r="D48" s="345"/>
      <c r="E48" s="345"/>
      <c r="F48" s="345"/>
      <c r="G48" s="346"/>
      <c r="H48" s="12">
        <v>240</v>
      </c>
      <c r="I48" s="338">
        <v>0</v>
      </c>
      <c r="J48" s="339"/>
      <c r="K48" s="339"/>
      <c r="L48" s="339"/>
      <c r="M48" s="340"/>
      <c r="N48" s="341">
        <v>0</v>
      </c>
      <c r="O48" s="342"/>
      <c r="P48" s="342"/>
      <c r="Q48" s="342"/>
      <c r="R48" s="343"/>
      <c r="S48" s="8"/>
      <c r="U48" s="61" t="s">
        <v>140</v>
      </c>
    </row>
    <row r="49" spans="2:22" ht="15">
      <c r="B49" s="8"/>
      <c r="C49" s="344" t="s">
        <v>28</v>
      </c>
      <c r="D49" s="345"/>
      <c r="E49" s="345"/>
      <c r="F49" s="345"/>
      <c r="G49" s="346"/>
      <c r="H49" s="12">
        <v>250</v>
      </c>
      <c r="I49" s="338">
        <v>56</v>
      </c>
      <c r="J49" s="339"/>
      <c r="K49" s="339"/>
      <c r="L49" s="339"/>
      <c r="M49" s="340"/>
      <c r="N49" s="341">
        <v>53</v>
      </c>
      <c r="O49" s="342"/>
      <c r="P49" s="342"/>
      <c r="Q49" s="342"/>
      <c r="R49" s="343"/>
      <c r="S49" s="8"/>
      <c r="U49" s="61" t="s">
        <v>130</v>
      </c>
      <c r="V49" s="61" t="s">
        <v>131</v>
      </c>
    </row>
    <row r="50" spans="2:22" ht="15">
      <c r="B50" s="8"/>
      <c r="C50" s="344" t="s">
        <v>29</v>
      </c>
      <c r="D50" s="345"/>
      <c r="E50" s="345"/>
      <c r="F50" s="345"/>
      <c r="G50" s="346"/>
      <c r="H50" s="12">
        <v>260</v>
      </c>
      <c r="I50" s="338">
        <v>0</v>
      </c>
      <c r="J50" s="339"/>
      <c r="K50" s="339"/>
      <c r="L50" s="339"/>
      <c r="M50" s="340"/>
      <c r="N50" s="341">
        <v>0</v>
      </c>
      <c r="O50" s="342"/>
      <c r="P50" s="342"/>
      <c r="Q50" s="342"/>
      <c r="R50" s="343"/>
      <c r="S50" s="8"/>
      <c r="U50" s="61" t="s">
        <v>696</v>
      </c>
      <c r="V50" s="61" t="s">
        <v>141</v>
      </c>
    </row>
    <row r="51" spans="2:22" ht="15">
      <c r="B51" s="8"/>
      <c r="C51" s="405" t="s">
        <v>699</v>
      </c>
      <c r="D51" s="345"/>
      <c r="E51" s="345"/>
      <c r="F51" s="345"/>
      <c r="G51" s="346"/>
      <c r="H51" s="12">
        <v>270</v>
      </c>
      <c r="I51" s="338">
        <v>422</v>
      </c>
      <c r="J51" s="339"/>
      <c r="K51" s="339"/>
      <c r="L51" s="339"/>
      <c r="M51" s="340"/>
      <c r="N51" s="341">
        <v>417</v>
      </c>
      <c r="O51" s="342"/>
      <c r="P51" s="342"/>
      <c r="Q51" s="342"/>
      <c r="R51" s="343"/>
      <c r="S51" s="8"/>
      <c r="U51" s="330" t="s">
        <v>142</v>
      </c>
      <c r="V51" s="331"/>
    </row>
    <row r="52" spans="2:21" ht="15">
      <c r="B52" s="8"/>
      <c r="C52" s="344" t="s">
        <v>31</v>
      </c>
      <c r="D52" s="345"/>
      <c r="E52" s="345"/>
      <c r="F52" s="345"/>
      <c r="G52" s="346"/>
      <c r="H52" s="12">
        <v>280</v>
      </c>
      <c r="I52" s="338">
        <v>0</v>
      </c>
      <c r="J52" s="339"/>
      <c r="K52" s="339"/>
      <c r="L52" s="339"/>
      <c r="M52" s="340"/>
      <c r="N52" s="341">
        <v>0</v>
      </c>
      <c r="O52" s="342"/>
      <c r="P52" s="342"/>
      <c r="Q52" s="342"/>
      <c r="R52" s="343"/>
      <c r="S52" s="8"/>
      <c r="U52" s="61" t="s">
        <v>143</v>
      </c>
    </row>
    <row r="53" spans="2:22" s="26" customFormat="1" ht="15.75">
      <c r="B53" s="25"/>
      <c r="C53" s="349" t="s">
        <v>32</v>
      </c>
      <c r="D53" s="349"/>
      <c r="E53" s="349"/>
      <c r="F53" s="349"/>
      <c r="G53" s="349"/>
      <c r="H53" s="60">
        <v>290</v>
      </c>
      <c r="I53" s="350">
        <f>SUM(I38,I46:M52)</f>
        <v>650</v>
      </c>
      <c r="J53" s="350"/>
      <c r="K53" s="350"/>
      <c r="L53" s="350"/>
      <c r="M53" s="350"/>
      <c r="N53" s="350">
        <f>SUM(N38,N46:R52)</f>
        <v>649</v>
      </c>
      <c r="O53" s="350"/>
      <c r="P53" s="350"/>
      <c r="Q53" s="350"/>
      <c r="R53" s="350"/>
      <c r="S53" s="25"/>
      <c r="U53" s="199"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200"/>
    </row>
    <row r="54" spans="2:22" s="26" customFormat="1" ht="15.75">
      <c r="B54" s="25"/>
      <c r="C54" s="349" t="s">
        <v>33</v>
      </c>
      <c r="D54" s="349"/>
      <c r="E54" s="349"/>
      <c r="F54" s="349"/>
      <c r="G54" s="349"/>
      <c r="H54" s="60">
        <v>300</v>
      </c>
      <c r="I54" s="350">
        <f>I36+I53</f>
        <v>2697</v>
      </c>
      <c r="J54" s="350"/>
      <c r="K54" s="350"/>
      <c r="L54" s="350"/>
      <c r="M54" s="350"/>
      <c r="N54" s="350">
        <f>N36+N53</f>
        <v>2680</v>
      </c>
      <c r="O54" s="350"/>
      <c r="P54" s="350"/>
      <c r="Q54" s="350"/>
      <c r="R54" s="350"/>
      <c r="S54" s="25"/>
      <c r="U54" s="201">
        <f>IF(ABS(I54-I96)&gt;0,I54-I96,0)</f>
        <v>0</v>
      </c>
      <c r="V54" s="201">
        <f>IF(ABS(N54-N96)&gt;0,N54-N96,0)</f>
        <v>0</v>
      </c>
    </row>
    <row r="55" spans="2:22" s="6" customFormat="1" ht="15">
      <c r="B55" s="5"/>
      <c r="C55" s="305"/>
      <c r="D55" s="305"/>
      <c r="E55" s="305"/>
      <c r="F55" s="305"/>
      <c r="G55" s="305"/>
      <c r="H55" s="133"/>
      <c r="I55" s="306"/>
      <c r="J55" s="306"/>
      <c r="K55" s="306"/>
      <c r="L55" s="306"/>
      <c r="M55" s="306"/>
      <c r="N55" s="306"/>
      <c r="O55" s="306"/>
      <c r="P55" s="306"/>
      <c r="Q55" s="306"/>
      <c r="R55" s="306"/>
      <c r="S55" s="5"/>
      <c r="V55" s="29"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309" customFormat="1" ht="5.25">
      <c r="B56" s="307"/>
      <c r="C56" s="410"/>
      <c r="D56" s="410"/>
      <c r="E56" s="410"/>
      <c r="F56" s="410"/>
      <c r="G56" s="410"/>
      <c r="H56" s="410"/>
      <c r="I56" s="410"/>
      <c r="J56" s="410"/>
      <c r="K56" s="410"/>
      <c r="L56" s="410"/>
      <c r="M56" s="410"/>
      <c r="N56" s="410"/>
      <c r="O56" s="308"/>
      <c r="P56" s="308"/>
      <c r="Q56" s="308"/>
      <c r="R56" s="308"/>
      <c r="S56" s="307"/>
    </row>
    <row r="57" spans="2:19" ht="15" customHeight="1">
      <c r="B57" s="8"/>
      <c r="C57" s="385" t="s">
        <v>34</v>
      </c>
      <c r="D57" s="386"/>
      <c r="E57" s="386"/>
      <c r="F57" s="386"/>
      <c r="G57" s="387"/>
      <c r="H57" s="391" t="s">
        <v>12</v>
      </c>
      <c r="I57" s="28" t="s">
        <v>61</v>
      </c>
      <c r="J57" s="396">
        <f>U6</f>
        <v>45016</v>
      </c>
      <c r="K57" s="396"/>
      <c r="L57" s="396"/>
      <c r="M57" s="46"/>
      <c r="N57" s="45" t="s">
        <v>122</v>
      </c>
      <c r="O57" s="408">
        <f>DATE(YEAR(U5),MONTH(0),DAY(0))</f>
        <v>44926</v>
      </c>
      <c r="P57" s="408"/>
      <c r="Q57" s="408"/>
      <c r="R57" s="409"/>
      <c r="S57" s="8"/>
    </row>
    <row r="58" spans="2:19" ht="15">
      <c r="B58" s="8"/>
      <c r="C58" s="388">
        <v>1</v>
      </c>
      <c r="D58" s="389"/>
      <c r="E58" s="389"/>
      <c r="F58" s="389"/>
      <c r="G58" s="390"/>
      <c r="H58" s="392"/>
      <c r="I58" s="397">
        <f>U6</f>
        <v>45016</v>
      </c>
      <c r="J58" s="398"/>
      <c r="K58" s="398"/>
      <c r="L58" s="398"/>
      <c r="M58" s="399"/>
      <c r="N58" s="406"/>
      <c r="O58" s="407"/>
      <c r="P58" s="42"/>
      <c r="Q58" s="43"/>
      <c r="R58" s="44"/>
      <c r="S58" s="8"/>
    </row>
    <row r="59" spans="2:19" ht="15">
      <c r="B59" s="8"/>
      <c r="C59" s="393">
        <v>1</v>
      </c>
      <c r="D59" s="394"/>
      <c r="E59" s="394"/>
      <c r="F59" s="394"/>
      <c r="G59" s="395"/>
      <c r="H59" s="27">
        <v>2</v>
      </c>
      <c r="I59" s="393">
        <v>3</v>
      </c>
      <c r="J59" s="394"/>
      <c r="K59" s="394"/>
      <c r="L59" s="394"/>
      <c r="M59" s="395"/>
      <c r="N59" s="393">
        <v>4</v>
      </c>
      <c r="O59" s="394"/>
      <c r="P59" s="394"/>
      <c r="Q59" s="394"/>
      <c r="R59" s="395"/>
      <c r="S59" s="8"/>
    </row>
    <row r="60" spans="2:19" ht="15">
      <c r="B60" s="8"/>
      <c r="C60" s="369" t="s">
        <v>35</v>
      </c>
      <c r="D60" s="370"/>
      <c r="E60" s="370"/>
      <c r="F60" s="370"/>
      <c r="G60" s="370"/>
      <c r="H60" s="59"/>
      <c r="I60" s="400"/>
      <c r="J60" s="400"/>
      <c r="K60" s="400"/>
      <c r="L60" s="400"/>
      <c r="M60" s="400"/>
      <c r="N60" s="400"/>
      <c r="O60" s="400"/>
      <c r="P60" s="400"/>
      <c r="Q60" s="400"/>
      <c r="R60" s="401"/>
      <c r="S60" s="8"/>
    </row>
    <row r="61" spans="2:21" ht="15" customHeight="1">
      <c r="B61" s="8"/>
      <c r="C61" s="360" t="s">
        <v>36</v>
      </c>
      <c r="D61" s="361"/>
      <c r="E61" s="361"/>
      <c r="F61" s="361"/>
      <c r="G61" s="402"/>
      <c r="H61" s="15">
        <v>410</v>
      </c>
      <c r="I61" s="403">
        <v>179</v>
      </c>
      <c r="J61" s="362"/>
      <c r="K61" s="362"/>
      <c r="L61" s="362"/>
      <c r="M61" s="404"/>
      <c r="N61" s="363">
        <v>179</v>
      </c>
      <c r="O61" s="364"/>
      <c r="P61" s="364"/>
      <c r="Q61" s="364"/>
      <c r="R61" s="365"/>
      <c r="S61" s="8"/>
      <c r="U61" s="61" t="s">
        <v>144</v>
      </c>
    </row>
    <row r="62" spans="2:27" ht="15" customHeight="1">
      <c r="B62" s="8"/>
      <c r="C62" s="344" t="s">
        <v>37</v>
      </c>
      <c r="D62" s="345"/>
      <c r="E62" s="345"/>
      <c r="F62" s="345"/>
      <c r="G62" s="346"/>
      <c r="H62" s="12">
        <v>420</v>
      </c>
      <c r="I62" s="379">
        <v>0</v>
      </c>
      <c r="J62" s="380"/>
      <c r="K62" s="380"/>
      <c r="L62" s="380"/>
      <c r="M62" s="381"/>
      <c r="N62" s="382">
        <v>0</v>
      </c>
      <c r="O62" s="383"/>
      <c r="P62" s="383"/>
      <c r="Q62" s="383"/>
      <c r="R62" s="384"/>
      <c r="S62" s="8"/>
      <c r="U62" s="61" t="s">
        <v>145</v>
      </c>
      <c r="V62" s="68"/>
      <c r="W62" s="68"/>
      <c r="X62" s="68"/>
      <c r="Y62" s="68"/>
      <c r="Z62" s="68"/>
      <c r="AA62" s="68"/>
    </row>
    <row r="63" spans="2:27" ht="15">
      <c r="B63" s="8"/>
      <c r="C63" s="344" t="s">
        <v>38</v>
      </c>
      <c r="D63" s="345"/>
      <c r="E63" s="345"/>
      <c r="F63" s="345"/>
      <c r="G63" s="346"/>
      <c r="H63" s="12">
        <v>430</v>
      </c>
      <c r="I63" s="379">
        <v>0</v>
      </c>
      <c r="J63" s="380"/>
      <c r="K63" s="380"/>
      <c r="L63" s="380"/>
      <c r="M63" s="381"/>
      <c r="N63" s="382">
        <v>0</v>
      </c>
      <c r="O63" s="383"/>
      <c r="P63" s="383"/>
      <c r="Q63" s="383"/>
      <c r="R63" s="384"/>
      <c r="S63" s="8"/>
      <c r="U63" s="62" t="s">
        <v>146</v>
      </c>
      <c r="V63" s="68"/>
      <c r="W63" s="68"/>
      <c r="X63" s="68"/>
      <c r="Y63" s="68"/>
      <c r="Z63" s="68"/>
      <c r="AA63" s="68"/>
    </row>
    <row r="64" spans="2:27" ht="15">
      <c r="B64" s="8"/>
      <c r="C64" s="344" t="s">
        <v>39</v>
      </c>
      <c r="D64" s="345"/>
      <c r="E64" s="345"/>
      <c r="F64" s="345"/>
      <c r="G64" s="346"/>
      <c r="H64" s="12">
        <v>440</v>
      </c>
      <c r="I64" s="338">
        <v>0</v>
      </c>
      <c r="J64" s="339"/>
      <c r="K64" s="339"/>
      <c r="L64" s="339"/>
      <c r="M64" s="340"/>
      <c r="N64" s="341">
        <v>0</v>
      </c>
      <c r="O64" s="342"/>
      <c r="P64" s="342"/>
      <c r="Q64" s="342"/>
      <c r="R64" s="343"/>
      <c r="S64" s="8"/>
      <c r="U64" s="61" t="s">
        <v>147</v>
      </c>
      <c r="V64" s="68"/>
      <c r="W64" s="68"/>
      <c r="X64" s="68"/>
      <c r="Y64" s="68"/>
      <c r="Z64" s="68"/>
      <c r="AA64" s="68"/>
    </row>
    <row r="65" spans="2:27" ht="15">
      <c r="B65" s="8"/>
      <c r="C65" s="344" t="s">
        <v>40</v>
      </c>
      <c r="D65" s="345"/>
      <c r="E65" s="345"/>
      <c r="F65" s="345"/>
      <c r="G65" s="346"/>
      <c r="H65" s="12">
        <v>450</v>
      </c>
      <c r="I65" s="338">
        <v>1884</v>
      </c>
      <c r="J65" s="339"/>
      <c r="K65" s="339"/>
      <c r="L65" s="339"/>
      <c r="M65" s="340"/>
      <c r="N65" s="341">
        <v>1890</v>
      </c>
      <c r="O65" s="342"/>
      <c r="P65" s="342"/>
      <c r="Q65" s="342"/>
      <c r="R65" s="343"/>
      <c r="S65" s="8"/>
      <c r="U65" s="61" t="s">
        <v>148</v>
      </c>
      <c r="V65" s="68"/>
      <c r="W65" s="68"/>
      <c r="X65" s="68"/>
      <c r="Y65" s="68"/>
      <c r="Z65" s="68"/>
      <c r="AA65" s="68"/>
    </row>
    <row r="66" spans="2:27" ht="15">
      <c r="B66" s="8"/>
      <c r="C66" s="344" t="s">
        <v>41</v>
      </c>
      <c r="D66" s="345"/>
      <c r="E66" s="345"/>
      <c r="F66" s="345"/>
      <c r="G66" s="346"/>
      <c r="H66" s="12">
        <v>460</v>
      </c>
      <c r="I66" s="338">
        <v>359</v>
      </c>
      <c r="J66" s="339"/>
      <c r="K66" s="339"/>
      <c r="L66" s="339"/>
      <c r="M66" s="340"/>
      <c r="N66" s="341">
        <v>385</v>
      </c>
      <c r="O66" s="342"/>
      <c r="P66" s="342"/>
      <c r="Q66" s="342"/>
      <c r="R66" s="343"/>
      <c r="S66" s="8"/>
      <c r="U66" s="62" t="s">
        <v>149</v>
      </c>
      <c r="V66" s="68"/>
      <c r="W66" s="68"/>
      <c r="X66" s="68"/>
      <c r="Y66" s="68"/>
      <c r="Z66" s="68"/>
      <c r="AA66" s="68"/>
    </row>
    <row r="67" spans="2:21" ht="15">
      <c r="B67" s="8"/>
      <c r="C67" s="344" t="s">
        <v>42</v>
      </c>
      <c r="D67" s="345"/>
      <c r="E67" s="345"/>
      <c r="F67" s="345"/>
      <c r="G67" s="346"/>
      <c r="H67" s="12">
        <v>470</v>
      </c>
      <c r="I67" s="338">
        <v>7</v>
      </c>
      <c r="J67" s="339"/>
      <c r="K67" s="339"/>
      <c r="L67" s="339"/>
      <c r="M67" s="340"/>
      <c r="N67" s="341">
        <v>0</v>
      </c>
      <c r="O67" s="342"/>
      <c r="P67" s="342"/>
      <c r="Q67" s="342"/>
      <c r="R67" s="343"/>
      <c r="S67" s="8"/>
      <c r="U67" s="61" t="s">
        <v>150</v>
      </c>
    </row>
    <row r="68" spans="2:21" ht="15">
      <c r="B68" s="8"/>
      <c r="C68" s="344" t="s">
        <v>43</v>
      </c>
      <c r="D68" s="345"/>
      <c r="E68" s="345"/>
      <c r="F68" s="345"/>
      <c r="G68" s="346"/>
      <c r="H68" s="12">
        <v>480</v>
      </c>
      <c r="I68" s="338">
        <v>0</v>
      </c>
      <c r="J68" s="339"/>
      <c r="K68" s="339"/>
      <c r="L68" s="339"/>
      <c r="M68" s="340"/>
      <c r="N68" s="341">
        <v>0</v>
      </c>
      <c r="O68" s="342"/>
      <c r="P68" s="342"/>
      <c r="Q68" s="342"/>
      <c r="R68" s="343"/>
      <c r="S68" s="8"/>
      <c r="U68" s="62" t="s">
        <v>151</v>
      </c>
    </row>
    <row r="69" spans="2:19" s="26" customFormat="1" ht="15.75">
      <c r="B69" s="25"/>
      <c r="C69" s="373" t="s">
        <v>44</v>
      </c>
      <c r="D69" s="374"/>
      <c r="E69" s="374"/>
      <c r="F69" s="374"/>
      <c r="G69" s="375"/>
      <c r="H69" s="60">
        <v>490</v>
      </c>
      <c r="I69" s="376">
        <f>SUM(I61,I64:M68)-I62-I63</f>
        <v>2429</v>
      </c>
      <c r="J69" s="377"/>
      <c r="K69" s="377"/>
      <c r="L69" s="377"/>
      <c r="M69" s="378"/>
      <c r="N69" s="376">
        <f>SUM(N61,N64:R68)-N62-N63</f>
        <v>2454</v>
      </c>
      <c r="O69" s="377"/>
      <c r="P69" s="377"/>
      <c r="Q69" s="377"/>
      <c r="R69" s="378"/>
      <c r="S69" s="25"/>
    </row>
    <row r="70" spans="2:19" ht="15" customHeight="1">
      <c r="B70" s="8"/>
      <c r="C70" s="369" t="s">
        <v>45</v>
      </c>
      <c r="D70" s="370"/>
      <c r="E70" s="370"/>
      <c r="F70" s="370"/>
      <c r="G70" s="370"/>
      <c r="H70" s="59"/>
      <c r="I70" s="371"/>
      <c r="J70" s="371"/>
      <c r="K70" s="371"/>
      <c r="L70" s="371"/>
      <c r="M70" s="371"/>
      <c r="N70" s="371"/>
      <c r="O70" s="371"/>
      <c r="P70" s="371"/>
      <c r="Q70" s="371"/>
      <c r="R70" s="372"/>
      <c r="S70" s="8"/>
    </row>
    <row r="71" spans="2:21" ht="15">
      <c r="B71" s="8"/>
      <c r="C71" s="344" t="s">
        <v>46</v>
      </c>
      <c r="D71" s="345"/>
      <c r="E71" s="345"/>
      <c r="F71" s="345"/>
      <c r="G71" s="346"/>
      <c r="H71" s="12">
        <v>510</v>
      </c>
      <c r="I71" s="338">
        <v>0</v>
      </c>
      <c r="J71" s="339"/>
      <c r="K71" s="339"/>
      <c r="L71" s="339"/>
      <c r="M71" s="340"/>
      <c r="N71" s="341">
        <v>0</v>
      </c>
      <c r="O71" s="342"/>
      <c r="P71" s="342"/>
      <c r="Q71" s="342"/>
      <c r="R71" s="343"/>
      <c r="S71" s="8"/>
      <c r="U71" s="61" t="s">
        <v>152</v>
      </c>
    </row>
    <row r="72" spans="2:21" ht="15">
      <c r="B72" s="8"/>
      <c r="C72" s="344" t="s">
        <v>47</v>
      </c>
      <c r="D72" s="345"/>
      <c r="E72" s="345"/>
      <c r="F72" s="345"/>
      <c r="G72" s="346"/>
      <c r="H72" s="12">
        <v>520</v>
      </c>
      <c r="I72" s="338">
        <v>0</v>
      </c>
      <c r="J72" s="339"/>
      <c r="K72" s="339"/>
      <c r="L72" s="339"/>
      <c r="M72" s="340"/>
      <c r="N72" s="341">
        <v>0</v>
      </c>
      <c r="O72" s="342"/>
      <c r="P72" s="342"/>
      <c r="Q72" s="342"/>
      <c r="R72" s="343"/>
      <c r="S72" s="8"/>
      <c r="U72" s="61" t="s">
        <v>153</v>
      </c>
    </row>
    <row r="73" spans="2:21" ht="15">
      <c r="B73" s="8"/>
      <c r="C73" s="344" t="s">
        <v>48</v>
      </c>
      <c r="D73" s="345"/>
      <c r="E73" s="345"/>
      <c r="F73" s="345"/>
      <c r="G73" s="346"/>
      <c r="H73" s="12">
        <v>530</v>
      </c>
      <c r="I73" s="338">
        <v>0</v>
      </c>
      <c r="J73" s="339"/>
      <c r="K73" s="339"/>
      <c r="L73" s="339"/>
      <c r="M73" s="340"/>
      <c r="N73" s="341">
        <v>0</v>
      </c>
      <c r="O73" s="342"/>
      <c r="P73" s="342"/>
      <c r="Q73" s="342"/>
      <c r="R73" s="343"/>
      <c r="S73" s="8"/>
      <c r="U73" s="62" t="s">
        <v>154</v>
      </c>
    </row>
    <row r="74" spans="2:21" ht="15">
      <c r="B74" s="8"/>
      <c r="C74" s="344" t="s">
        <v>49</v>
      </c>
      <c r="D74" s="345"/>
      <c r="E74" s="345"/>
      <c r="F74" s="345"/>
      <c r="G74" s="346"/>
      <c r="H74" s="12">
        <v>540</v>
      </c>
      <c r="I74" s="338">
        <v>0</v>
      </c>
      <c r="J74" s="339"/>
      <c r="K74" s="339"/>
      <c r="L74" s="339"/>
      <c r="M74" s="340"/>
      <c r="N74" s="341">
        <v>0</v>
      </c>
      <c r="O74" s="342"/>
      <c r="P74" s="342"/>
      <c r="Q74" s="342"/>
      <c r="R74" s="343"/>
      <c r="S74" s="8"/>
      <c r="U74" s="61" t="s">
        <v>155</v>
      </c>
    </row>
    <row r="75" spans="2:21" ht="15">
      <c r="B75" s="8"/>
      <c r="C75" s="344" t="s">
        <v>50</v>
      </c>
      <c r="D75" s="345"/>
      <c r="E75" s="345"/>
      <c r="F75" s="345"/>
      <c r="G75" s="346"/>
      <c r="H75" s="12">
        <v>550</v>
      </c>
      <c r="I75" s="338">
        <v>0</v>
      </c>
      <c r="J75" s="339"/>
      <c r="K75" s="339"/>
      <c r="L75" s="339"/>
      <c r="M75" s="340"/>
      <c r="N75" s="341">
        <v>0</v>
      </c>
      <c r="O75" s="342"/>
      <c r="P75" s="342"/>
      <c r="Q75" s="342"/>
      <c r="R75" s="343"/>
      <c r="S75" s="8"/>
      <c r="U75" s="61" t="s">
        <v>156</v>
      </c>
    </row>
    <row r="76" spans="2:21" ht="15">
      <c r="B76" s="8"/>
      <c r="C76" s="344" t="s">
        <v>51</v>
      </c>
      <c r="D76" s="345"/>
      <c r="E76" s="345"/>
      <c r="F76" s="345"/>
      <c r="G76" s="346"/>
      <c r="H76" s="12">
        <v>560</v>
      </c>
      <c r="I76" s="338">
        <v>0</v>
      </c>
      <c r="J76" s="339"/>
      <c r="K76" s="339"/>
      <c r="L76" s="339"/>
      <c r="M76" s="340"/>
      <c r="N76" s="341">
        <v>0</v>
      </c>
      <c r="O76" s="342"/>
      <c r="P76" s="342"/>
      <c r="Q76" s="342"/>
      <c r="R76" s="343"/>
      <c r="S76" s="8"/>
      <c r="U76" s="62"/>
    </row>
    <row r="77" spans="2:19" s="26" customFormat="1" ht="15.75">
      <c r="B77" s="25"/>
      <c r="C77" s="373" t="s">
        <v>52</v>
      </c>
      <c r="D77" s="374"/>
      <c r="E77" s="374"/>
      <c r="F77" s="374"/>
      <c r="G77" s="375"/>
      <c r="H77" s="60">
        <v>590</v>
      </c>
      <c r="I77" s="376">
        <f>SUM(I71:M76)</f>
        <v>0</v>
      </c>
      <c r="J77" s="377"/>
      <c r="K77" s="377"/>
      <c r="L77" s="377"/>
      <c r="M77" s="378"/>
      <c r="N77" s="376">
        <f>SUM(N71:R76)</f>
        <v>0</v>
      </c>
      <c r="O77" s="377"/>
      <c r="P77" s="377"/>
      <c r="Q77" s="377"/>
      <c r="R77" s="378"/>
      <c r="S77" s="25"/>
    </row>
    <row r="78" spans="2:19" ht="15" customHeight="1">
      <c r="B78" s="8"/>
      <c r="C78" s="369" t="s">
        <v>53</v>
      </c>
      <c r="D78" s="370"/>
      <c r="E78" s="370"/>
      <c r="F78" s="370"/>
      <c r="G78" s="370"/>
      <c r="H78" s="59"/>
      <c r="I78" s="371"/>
      <c r="J78" s="371"/>
      <c r="K78" s="371"/>
      <c r="L78" s="371"/>
      <c r="M78" s="371"/>
      <c r="N78" s="371"/>
      <c r="O78" s="371"/>
      <c r="P78" s="371"/>
      <c r="Q78" s="371"/>
      <c r="R78" s="372"/>
      <c r="S78" s="8"/>
    </row>
    <row r="79" spans="2:21" ht="15">
      <c r="B79" s="8"/>
      <c r="C79" s="344" t="s">
        <v>54</v>
      </c>
      <c r="D79" s="345"/>
      <c r="E79" s="345"/>
      <c r="F79" s="345"/>
      <c r="G79" s="346"/>
      <c r="H79" s="12">
        <v>610</v>
      </c>
      <c r="I79" s="338">
        <v>0</v>
      </c>
      <c r="J79" s="339"/>
      <c r="K79" s="339"/>
      <c r="L79" s="339"/>
      <c r="M79" s="340"/>
      <c r="N79" s="341">
        <v>0</v>
      </c>
      <c r="O79" s="342"/>
      <c r="P79" s="342"/>
      <c r="Q79" s="342"/>
      <c r="R79" s="343"/>
      <c r="S79" s="8"/>
      <c r="U79" s="61" t="s">
        <v>157</v>
      </c>
    </row>
    <row r="80" spans="2:21" ht="15">
      <c r="B80" s="8"/>
      <c r="C80" s="344" t="s">
        <v>55</v>
      </c>
      <c r="D80" s="345"/>
      <c r="E80" s="345"/>
      <c r="F80" s="345"/>
      <c r="G80" s="346"/>
      <c r="H80" s="12">
        <v>620</v>
      </c>
      <c r="I80" s="338">
        <v>0</v>
      </c>
      <c r="J80" s="339"/>
      <c r="K80" s="339"/>
      <c r="L80" s="339"/>
      <c r="M80" s="340"/>
      <c r="N80" s="341">
        <v>0</v>
      </c>
      <c r="O80" s="342"/>
      <c r="P80" s="342"/>
      <c r="Q80" s="342"/>
      <c r="R80" s="343"/>
      <c r="S80" s="8"/>
      <c r="U80" s="61"/>
    </row>
    <row r="81" spans="2:21" ht="15">
      <c r="B81" s="8"/>
      <c r="C81" s="344" t="s">
        <v>56</v>
      </c>
      <c r="D81" s="345"/>
      <c r="E81" s="345"/>
      <c r="F81" s="345"/>
      <c r="G81" s="346"/>
      <c r="H81" s="12">
        <v>630</v>
      </c>
      <c r="I81" s="366">
        <f>SUM(I83:M90)</f>
        <v>268</v>
      </c>
      <c r="J81" s="367"/>
      <c r="K81" s="367"/>
      <c r="L81" s="367"/>
      <c r="M81" s="368"/>
      <c r="N81" s="366">
        <f>SUM(N83:R90)</f>
        <v>226</v>
      </c>
      <c r="O81" s="367"/>
      <c r="P81" s="367"/>
      <c r="Q81" s="367"/>
      <c r="R81" s="368"/>
      <c r="S81" s="8"/>
      <c r="U81" s="61"/>
    </row>
    <row r="82" spans="2:21" ht="15" customHeight="1">
      <c r="B82" s="8"/>
      <c r="C82" s="355" t="s">
        <v>67</v>
      </c>
      <c r="D82" s="356"/>
      <c r="E82" s="356"/>
      <c r="F82" s="356"/>
      <c r="G82" s="356"/>
      <c r="H82" s="14"/>
      <c r="I82" s="357"/>
      <c r="J82" s="357"/>
      <c r="K82" s="357"/>
      <c r="L82" s="357"/>
      <c r="M82" s="357"/>
      <c r="N82" s="358"/>
      <c r="O82" s="357"/>
      <c r="P82" s="357"/>
      <c r="Q82" s="357"/>
      <c r="R82" s="359"/>
      <c r="S82" s="8"/>
      <c r="U82" s="66"/>
    </row>
    <row r="83" spans="2:21" ht="15" customHeight="1">
      <c r="B83" s="8"/>
      <c r="C83" s="360" t="s">
        <v>77</v>
      </c>
      <c r="D83" s="361"/>
      <c r="E83" s="361"/>
      <c r="F83" s="361"/>
      <c r="G83" s="361"/>
      <c r="H83" s="15">
        <v>631</v>
      </c>
      <c r="I83" s="362">
        <v>32</v>
      </c>
      <c r="J83" s="362"/>
      <c r="K83" s="362"/>
      <c r="L83" s="362"/>
      <c r="M83" s="362"/>
      <c r="N83" s="363">
        <v>28</v>
      </c>
      <c r="O83" s="364"/>
      <c r="P83" s="364"/>
      <c r="Q83" s="364"/>
      <c r="R83" s="365"/>
      <c r="S83" s="8"/>
      <c r="U83" s="67" t="s">
        <v>158</v>
      </c>
    </row>
    <row r="84" spans="2:21" ht="15">
      <c r="B84" s="8"/>
      <c r="C84" s="344" t="s">
        <v>78</v>
      </c>
      <c r="D84" s="345"/>
      <c r="E84" s="345"/>
      <c r="F84" s="345"/>
      <c r="G84" s="346"/>
      <c r="H84" s="12">
        <v>632</v>
      </c>
      <c r="I84" s="338">
        <v>8</v>
      </c>
      <c r="J84" s="339"/>
      <c r="K84" s="339"/>
      <c r="L84" s="339"/>
      <c r="M84" s="340"/>
      <c r="N84" s="341">
        <v>10</v>
      </c>
      <c r="O84" s="342"/>
      <c r="P84" s="342"/>
      <c r="Q84" s="342"/>
      <c r="R84" s="343"/>
      <c r="S84" s="8"/>
      <c r="U84" s="61" t="s">
        <v>159</v>
      </c>
    </row>
    <row r="85" spans="2:21" ht="15">
      <c r="B85" s="8"/>
      <c r="C85" s="344" t="s">
        <v>79</v>
      </c>
      <c r="D85" s="345"/>
      <c r="E85" s="345"/>
      <c r="F85" s="345"/>
      <c r="G85" s="346"/>
      <c r="H85" s="12">
        <v>633</v>
      </c>
      <c r="I85" s="338">
        <v>26</v>
      </c>
      <c r="J85" s="339"/>
      <c r="K85" s="339"/>
      <c r="L85" s="339"/>
      <c r="M85" s="340"/>
      <c r="N85" s="341">
        <v>25</v>
      </c>
      <c r="O85" s="342"/>
      <c r="P85" s="342"/>
      <c r="Q85" s="342"/>
      <c r="R85" s="343"/>
      <c r="S85" s="8"/>
      <c r="U85" s="61" t="s">
        <v>160</v>
      </c>
    </row>
    <row r="86" spans="2:21" ht="15">
      <c r="B86" s="8"/>
      <c r="C86" s="344" t="s">
        <v>80</v>
      </c>
      <c r="D86" s="345"/>
      <c r="E86" s="345"/>
      <c r="F86" s="345"/>
      <c r="G86" s="346"/>
      <c r="H86" s="12">
        <v>634</v>
      </c>
      <c r="I86" s="338">
        <v>24</v>
      </c>
      <c r="J86" s="339"/>
      <c r="K86" s="339"/>
      <c r="L86" s="339"/>
      <c r="M86" s="340"/>
      <c r="N86" s="341">
        <v>19</v>
      </c>
      <c r="O86" s="342"/>
      <c r="P86" s="342"/>
      <c r="Q86" s="342"/>
      <c r="R86" s="343"/>
      <c r="S86" s="8"/>
      <c r="U86" s="61" t="s">
        <v>161</v>
      </c>
    </row>
    <row r="87" spans="2:21" ht="15">
      <c r="B87" s="8"/>
      <c r="C87" s="344" t="s">
        <v>81</v>
      </c>
      <c r="D87" s="345"/>
      <c r="E87" s="345"/>
      <c r="F87" s="345"/>
      <c r="G87" s="346"/>
      <c r="H87" s="12">
        <v>635</v>
      </c>
      <c r="I87" s="338">
        <v>136</v>
      </c>
      <c r="J87" s="339"/>
      <c r="K87" s="339"/>
      <c r="L87" s="339"/>
      <c r="M87" s="340"/>
      <c r="N87" s="341">
        <v>132</v>
      </c>
      <c r="O87" s="342"/>
      <c r="P87" s="342"/>
      <c r="Q87" s="342"/>
      <c r="R87" s="343"/>
      <c r="S87" s="8"/>
      <c r="U87" s="61" t="s">
        <v>517</v>
      </c>
    </row>
    <row r="88" spans="2:21" ht="15">
      <c r="B88" s="8"/>
      <c r="C88" s="344" t="s">
        <v>82</v>
      </c>
      <c r="D88" s="345"/>
      <c r="E88" s="345"/>
      <c r="F88" s="345"/>
      <c r="G88" s="346"/>
      <c r="H88" s="12">
        <v>636</v>
      </c>
      <c r="I88" s="338">
        <v>0</v>
      </c>
      <c r="J88" s="339"/>
      <c r="K88" s="339"/>
      <c r="L88" s="339"/>
      <c r="M88" s="340"/>
      <c r="N88" s="341">
        <v>0</v>
      </c>
      <c r="O88" s="342"/>
      <c r="P88" s="342"/>
      <c r="Q88" s="342"/>
      <c r="R88" s="343"/>
      <c r="S88" s="8"/>
      <c r="U88" s="61" t="s">
        <v>153</v>
      </c>
    </row>
    <row r="89" spans="2:21" ht="15">
      <c r="B89" s="8"/>
      <c r="C89" s="344" t="s">
        <v>83</v>
      </c>
      <c r="D89" s="345"/>
      <c r="E89" s="345"/>
      <c r="F89" s="345"/>
      <c r="G89" s="346"/>
      <c r="H89" s="12">
        <v>637</v>
      </c>
      <c r="I89" s="338">
        <v>32</v>
      </c>
      <c r="J89" s="339"/>
      <c r="K89" s="339"/>
      <c r="L89" s="339"/>
      <c r="M89" s="340"/>
      <c r="N89" s="341">
        <v>0</v>
      </c>
      <c r="O89" s="342"/>
      <c r="P89" s="342"/>
      <c r="Q89" s="342"/>
      <c r="R89" s="343"/>
      <c r="S89" s="8"/>
      <c r="U89" s="61" t="s">
        <v>697</v>
      </c>
    </row>
    <row r="90" spans="2:21" ht="15">
      <c r="B90" s="8"/>
      <c r="C90" s="344" t="s">
        <v>84</v>
      </c>
      <c r="D90" s="345"/>
      <c r="E90" s="345"/>
      <c r="F90" s="345"/>
      <c r="G90" s="346"/>
      <c r="H90" s="12">
        <v>638</v>
      </c>
      <c r="I90" s="338">
        <v>10</v>
      </c>
      <c r="J90" s="339"/>
      <c r="K90" s="339"/>
      <c r="L90" s="339"/>
      <c r="M90" s="340"/>
      <c r="N90" s="341">
        <v>12</v>
      </c>
      <c r="O90" s="342"/>
      <c r="P90" s="342"/>
      <c r="Q90" s="342"/>
      <c r="R90" s="343"/>
      <c r="S90" s="8"/>
      <c r="U90" s="61" t="s">
        <v>698</v>
      </c>
    </row>
    <row r="91" spans="2:21" ht="15">
      <c r="B91" s="8"/>
      <c r="C91" s="344" t="s">
        <v>57</v>
      </c>
      <c r="D91" s="345"/>
      <c r="E91" s="345"/>
      <c r="F91" s="345"/>
      <c r="G91" s="346"/>
      <c r="H91" s="12">
        <v>640</v>
      </c>
      <c r="I91" s="338">
        <v>0</v>
      </c>
      <c r="J91" s="339"/>
      <c r="K91" s="339"/>
      <c r="L91" s="339"/>
      <c r="M91" s="340"/>
      <c r="N91" s="341">
        <v>0</v>
      </c>
      <c r="O91" s="342"/>
      <c r="P91" s="342"/>
      <c r="Q91" s="342"/>
      <c r="R91" s="343"/>
      <c r="S91" s="8"/>
      <c r="U91" s="61" t="s">
        <v>153</v>
      </c>
    </row>
    <row r="92" spans="2:21" ht="15">
      <c r="B92" s="8"/>
      <c r="C92" s="344" t="s">
        <v>49</v>
      </c>
      <c r="D92" s="345"/>
      <c r="E92" s="345"/>
      <c r="F92" s="345"/>
      <c r="G92" s="346"/>
      <c r="H92" s="12">
        <v>650</v>
      </c>
      <c r="I92" s="338">
        <v>0</v>
      </c>
      <c r="J92" s="339"/>
      <c r="K92" s="339"/>
      <c r="L92" s="339"/>
      <c r="M92" s="340"/>
      <c r="N92" s="341">
        <v>0</v>
      </c>
      <c r="O92" s="342"/>
      <c r="P92" s="342"/>
      <c r="Q92" s="342"/>
      <c r="R92" s="343"/>
      <c r="S92" s="8"/>
      <c r="U92" s="61" t="s">
        <v>155</v>
      </c>
    </row>
    <row r="93" spans="2:21" ht="15">
      <c r="B93" s="8"/>
      <c r="C93" s="344" t="s">
        <v>50</v>
      </c>
      <c r="D93" s="345"/>
      <c r="E93" s="345"/>
      <c r="F93" s="345"/>
      <c r="G93" s="346"/>
      <c r="H93" s="12">
        <v>660</v>
      </c>
      <c r="I93" s="338">
        <v>0</v>
      </c>
      <c r="J93" s="339"/>
      <c r="K93" s="339"/>
      <c r="L93" s="339"/>
      <c r="M93" s="340"/>
      <c r="N93" s="341">
        <v>0</v>
      </c>
      <c r="O93" s="342"/>
      <c r="P93" s="342"/>
      <c r="Q93" s="342"/>
      <c r="R93" s="343"/>
      <c r="S93" s="8"/>
      <c r="U93" s="61" t="s">
        <v>156</v>
      </c>
    </row>
    <row r="94" spans="2:21" ht="15">
      <c r="B94" s="8"/>
      <c r="C94" s="344" t="s">
        <v>58</v>
      </c>
      <c r="D94" s="345"/>
      <c r="E94" s="345"/>
      <c r="F94" s="345"/>
      <c r="G94" s="346"/>
      <c r="H94" s="12">
        <v>670</v>
      </c>
      <c r="I94" s="338">
        <v>0</v>
      </c>
      <c r="J94" s="339"/>
      <c r="K94" s="339"/>
      <c r="L94" s="339"/>
      <c r="M94" s="340"/>
      <c r="N94" s="341">
        <v>0</v>
      </c>
      <c r="O94" s="342"/>
      <c r="P94" s="342"/>
      <c r="Q94" s="342"/>
      <c r="R94" s="343"/>
      <c r="S94" s="8"/>
      <c r="U94" s="61"/>
    </row>
    <row r="95" spans="2:22" s="26" customFormat="1" ht="15.75">
      <c r="B95" s="25"/>
      <c r="C95" s="349" t="s">
        <v>59</v>
      </c>
      <c r="D95" s="349"/>
      <c r="E95" s="349"/>
      <c r="F95" s="349"/>
      <c r="G95" s="349"/>
      <c r="H95" s="60">
        <v>690</v>
      </c>
      <c r="I95" s="350">
        <f>SUM(I79:M81,I91:M94)</f>
        <v>268</v>
      </c>
      <c r="J95" s="350"/>
      <c r="K95" s="350"/>
      <c r="L95" s="350"/>
      <c r="M95" s="350"/>
      <c r="N95" s="350">
        <f>SUM(N79:R81,N91:R94)</f>
        <v>226</v>
      </c>
      <c r="O95" s="350"/>
      <c r="P95" s="350"/>
      <c r="Q95" s="350"/>
      <c r="R95" s="350"/>
      <c r="S95" s="25"/>
      <c r="U95" s="199"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200"/>
    </row>
    <row r="96" spans="2:22" s="26" customFormat="1" ht="15.75">
      <c r="B96" s="25"/>
      <c r="C96" s="349" t="s">
        <v>33</v>
      </c>
      <c r="D96" s="349"/>
      <c r="E96" s="349"/>
      <c r="F96" s="349"/>
      <c r="G96" s="349"/>
      <c r="H96" s="60">
        <v>700</v>
      </c>
      <c r="I96" s="350">
        <f>I69+I77+I95</f>
        <v>2697</v>
      </c>
      <c r="J96" s="350"/>
      <c r="K96" s="350"/>
      <c r="L96" s="350"/>
      <c r="M96" s="350"/>
      <c r="N96" s="350">
        <f>N69+N77+N95</f>
        <v>2680</v>
      </c>
      <c r="O96" s="350"/>
      <c r="P96" s="350"/>
      <c r="Q96" s="350"/>
      <c r="R96" s="350"/>
      <c r="S96" s="25"/>
      <c r="U96" s="201">
        <f>IF(ABS(-I54+I96)&gt;0.9,-I54+I96,0)</f>
        <v>0</v>
      </c>
      <c r="V96" s="201">
        <f>IF(ABS(-N54+N96)&gt;0.9,-N54+N96,0)</f>
        <v>0</v>
      </c>
    </row>
    <row r="97" spans="2:22" ht="15.75" customHeight="1">
      <c r="B97" s="8"/>
      <c r="C97" s="8"/>
      <c r="D97" s="8"/>
      <c r="E97" s="8"/>
      <c r="F97" s="8"/>
      <c r="G97" s="8"/>
      <c r="H97" s="8"/>
      <c r="I97" s="8"/>
      <c r="J97" s="8"/>
      <c r="K97" s="8"/>
      <c r="L97" s="8"/>
      <c r="M97" s="8"/>
      <c r="N97" s="8"/>
      <c r="O97" s="8"/>
      <c r="P97" s="8"/>
      <c r="Q97" s="8"/>
      <c r="R97" s="8"/>
      <c r="S97" s="8"/>
      <c r="V97" s="29"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8"/>
      <c r="C98" s="353" t="s">
        <v>62</v>
      </c>
      <c r="D98" s="353"/>
      <c r="E98" s="10"/>
      <c r="F98" s="351"/>
      <c r="G98" s="351"/>
      <c r="H98" s="10"/>
      <c r="I98" s="347" t="s">
        <v>720</v>
      </c>
      <c r="J98" s="348"/>
      <c r="K98" s="348"/>
      <c r="L98" s="348"/>
      <c r="M98" s="348"/>
      <c r="N98" s="348"/>
      <c r="O98" s="8"/>
      <c r="P98" s="8"/>
      <c r="Q98" s="8"/>
      <c r="R98" s="8"/>
      <c r="S98" s="8"/>
    </row>
    <row r="99" spans="2:19" s="20" customFormat="1" ht="12">
      <c r="B99" s="21"/>
      <c r="C99" s="22" t="s">
        <v>65</v>
      </c>
      <c r="D99" s="22"/>
      <c r="E99" s="22"/>
      <c r="F99" s="354" t="s">
        <v>64</v>
      </c>
      <c r="G99" s="354"/>
      <c r="H99" s="23"/>
      <c r="I99" s="354" t="s">
        <v>60</v>
      </c>
      <c r="J99" s="354"/>
      <c r="K99" s="354"/>
      <c r="L99" s="354"/>
      <c r="M99" s="354"/>
      <c r="N99" s="354"/>
      <c r="O99" s="21"/>
      <c r="P99" s="21"/>
      <c r="Q99" s="21"/>
      <c r="R99" s="21"/>
      <c r="S99" s="21"/>
    </row>
    <row r="100" spans="2:19" ht="15">
      <c r="B100" s="8"/>
      <c r="C100" s="353" t="s">
        <v>63</v>
      </c>
      <c r="D100" s="353"/>
      <c r="E100" s="10"/>
      <c r="F100" s="351"/>
      <c r="G100" s="351"/>
      <c r="H100" s="10"/>
      <c r="I100" s="347" t="s">
        <v>716</v>
      </c>
      <c r="J100" s="348"/>
      <c r="K100" s="348"/>
      <c r="L100" s="348"/>
      <c r="M100" s="348"/>
      <c r="N100" s="348"/>
      <c r="O100" s="8"/>
      <c r="P100" s="8"/>
      <c r="Q100" s="8"/>
      <c r="R100" s="8"/>
      <c r="S100" s="8"/>
    </row>
    <row r="101" spans="2:19" ht="13.5">
      <c r="B101" s="8"/>
      <c r="C101" s="16"/>
      <c r="D101" s="16"/>
      <c r="E101" s="16"/>
      <c r="F101" s="354" t="s">
        <v>64</v>
      </c>
      <c r="G101" s="354"/>
      <c r="H101" s="23"/>
      <c r="I101" s="354" t="s">
        <v>60</v>
      </c>
      <c r="J101" s="354"/>
      <c r="K101" s="354"/>
      <c r="L101" s="354"/>
      <c r="M101" s="354"/>
      <c r="N101" s="354"/>
      <c r="O101" s="8"/>
      <c r="P101" s="8"/>
      <c r="Q101" s="8"/>
      <c r="R101" s="8"/>
      <c r="S101" s="8"/>
    </row>
    <row r="102" spans="2:19" ht="13.5">
      <c r="B102" s="8"/>
      <c r="C102" s="352">
        <f ca="1">TODAY()</f>
        <v>45048</v>
      </c>
      <c r="D102" s="352"/>
      <c r="E102" s="8"/>
      <c r="F102" s="8"/>
      <c r="G102" s="8"/>
      <c r="H102" s="8"/>
      <c r="I102" s="8"/>
      <c r="J102" s="8"/>
      <c r="K102" s="8"/>
      <c r="L102" s="8"/>
      <c r="M102" s="8"/>
      <c r="N102" s="8"/>
      <c r="O102" s="8"/>
      <c r="P102" s="8"/>
      <c r="Q102" s="8"/>
      <c r="R102" s="8"/>
      <c r="S102" s="8"/>
    </row>
    <row r="103" spans="2:19" ht="13.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8">
    <mergeCell ref="C2:R2"/>
    <mergeCell ref="F13:R13"/>
    <mergeCell ref="F14:R14"/>
    <mergeCell ref="F10:R10"/>
    <mergeCell ref="C8:E8"/>
    <mergeCell ref="M4:R4"/>
    <mergeCell ref="C14:E14"/>
    <mergeCell ref="F9:R9"/>
    <mergeCell ref="C10:E10"/>
    <mergeCell ref="C13:E13"/>
    <mergeCell ref="I24:M24"/>
    <mergeCell ref="C23:G23"/>
    <mergeCell ref="W3:AA5"/>
    <mergeCell ref="W6:AA8"/>
    <mergeCell ref="C7:H7"/>
    <mergeCell ref="J20:L20"/>
    <mergeCell ref="H20:H21"/>
    <mergeCell ref="N21:O21"/>
    <mergeCell ref="C9:E9"/>
    <mergeCell ref="N16:R16"/>
    <mergeCell ref="N18:R18"/>
    <mergeCell ref="F11:R11"/>
    <mergeCell ref="I22:M22"/>
    <mergeCell ref="I16:M16"/>
    <mergeCell ref="I18:M18"/>
    <mergeCell ref="C11:E11"/>
    <mergeCell ref="C12:E12"/>
    <mergeCell ref="C24:G24"/>
    <mergeCell ref="F12:R12"/>
    <mergeCell ref="N24:R24"/>
    <mergeCell ref="I23:M23"/>
    <mergeCell ref="N23:R23"/>
    <mergeCell ref="C20:G21"/>
    <mergeCell ref="C22:G22"/>
    <mergeCell ref="N22:R22"/>
    <mergeCell ref="I17:M17"/>
    <mergeCell ref="O20:R20"/>
    <mergeCell ref="I27:M27"/>
    <mergeCell ref="U5:V5"/>
    <mergeCell ref="U6:V6"/>
    <mergeCell ref="G6:I6"/>
    <mergeCell ref="C5:R5"/>
    <mergeCell ref="N27:R27"/>
    <mergeCell ref="N17:R17"/>
    <mergeCell ref="N25:R25"/>
    <mergeCell ref="N26:R26"/>
    <mergeCell ref="C25:G25"/>
    <mergeCell ref="C26:G26"/>
    <mergeCell ref="I26:M26"/>
    <mergeCell ref="I25:M25"/>
    <mergeCell ref="I28:M28"/>
    <mergeCell ref="N28:R28"/>
    <mergeCell ref="N29:R29"/>
    <mergeCell ref="I29:M29"/>
    <mergeCell ref="C28:G28"/>
    <mergeCell ref="C29:G29"/>
    <mergeCell ref="C27:G27"/>
    <mergeCell ref="C32:G32"/>
    <mergeCell ref="I32:M32"/>
    <mergeCell ref="N32:R32"/>
    <mergeCell ref="N30:R30"/>
    <mergeCell ref="C30:G30"/>
    <mergeCell ref="I30:M30"/>
    <mergeCell ref="C31:G31"/>
    <mergeCell ref="I31:M31"/>
    <mergeCell ref="N31:R31"/>
    <mergeCell ref="C33:G33"/>
    <mergeCell ref="I33:M33"/>
    <mergeCell ref="N33:R33"/>
    <mergeCell ref="C34:G34"/>
    <mergeCell ref="I34:M34"/>
    <mergeCell ref="N34:R34"/>
    <mergeCell ref="C35:G35"/>
    <mergeCell ref="I35:M35"/>
    <mergeCell ref="N35:R35"/>
    <mergeCell ref="C36:G36"/>
    <mergeCell ref="I36:M36"/>
    <mergeCell ref="N36:R36"/>
    <mergeCell ref="C37:G37"/>
    <mergeCell ref="I37:M37"/>
    <mergeCell ref="N37:R37"/>
    <mergeCell ref="C38:G38"/>
    <mergeCell ref="I38:M38"/>
    <mergeCell ref="N38:R38"/>
    <mergeCell ref="C39:G39"/>
    <mergeCell ref="I39:M39"/>
    <mergeCell ref="N39:R39"/>
    <mergeCell ref="C40:G40"/>
    <mergeCell ref="I40:M40"/>
    <mergeCell ref="N40:R40"/>
    <mergeCell ref="C47:G47"/>
    <mergeCell ref="N42:R42"/>
    <mergeCell ref="C43:G43"/>
    <mergeCell ref="I43:M43"/>
    <mergeCell ref="N43:R43"/>
    <mergeCell ref="C46:G46"/>
    <mergeCell ref="C45:G45"/>
    <mergeCell ref="I45:M45"/>
    <mergeCell ref="N45:R45"/>
    <mergeCell ref="C44:G44"/>
    <mergeCell ref="C41:G41"/>
    <mergeCell ref="I41:M41"/>
    <mergeCell ref="N41:R41"/>
    <mergeCell ref="N46:R46"/>
    <mergeCell ref="N51:R51"/>
    <mergeCell ref="I46:M46"/>
    <mergeCell ref="C42:G42"/>
    <mergeCell ref="I42:M42"/>
    <mergeCell ref="I44:M44"/>
    <mergeCell ref="N44:R44"/>
    <mergeCell ref="N49:R49"/>
    <mergeCell ref="C50:G50"/>
    <mergeCell ref="I50:M50"/>
    <mergeCell ref="N50:R50"/>
    <mergeCell ref="I48:M48"/>
    <mergeCell ref="I51:M51"/>
    <mergeCell ref="C54:G54"/>
    <mergeCell ref="C52:G52"/>
    <mergeCell ref="I52:M52"/>
    <mergeCell ref="C51:G51"/>
    <mergeCell ref="N52:R52"/>
    <mergeCell ref="N59:R59"/>
    <mergeCell ref="N58:O58"/>
    <mergeCell ref="O57:R57"/>
    <mergeCell ref="N53:R53"/>
    <mergeCell ref="C56:N56"/>
    <mergeCell ref="I54:M54"/>
    <mergeCell ref="C53:G53"/>
    <mergeCell ref="N54:R54"/>
    <mergeCell ref="I53:M53"/>
    <mergeCell ref="N62:R62"/>
    <mergeCell ref="C60:G60"/>
    <mergeCell ref="I60:M60"/>
    <mergeCell ref="N60:R60"/>
    <mergeCell ref="C61:G61"/>
    <mergeCell ref="I61:M61"/>
    <mergeCell ref="N61:R61"/>
    <mergeCell ref="C57:G58"/>
    <mergeCell ref="H57:H58"/>
    <mergeCell ref="C62:G62"/>
    <mergeCell ref="I62:M62"/>
    <mergeCell ref="C59:G59"/>
    <mergeCell ref="I59:M59"/>
    <mergeCell ref="J57:L57"/>
    <mergeCell ref="I58:M58"/>
    <mergeCell ref="C63:G63"/>
    <mergeCell ref="I63:M63"/>
    <mergeCell ref="N63:R63"/>
    <mergeCell ref="C65:G65"/>
    <mergeCell ref="I65:M65"/>
    <mergeCell ref="N65:R65"/>
    <mergeCell ref="C64:G64"/>
    <mergeCell ref="I64:M64"/>
    <mergeCell ref="N64:R64"/>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C87:G87"/>
    <mergeCell ref="I87:M87"/>
    <mergeCell ref="N87:R87"/>
    <mergeCell ref="C88:G88"/>
    <mergeCell ref="I88:M88"/>
    <mergeCell ref="N88:R88"/>
    <mergeCell ref="C89:G89"/>
    <mergeCell ref="I89:M89"/>
    <mergeCell ref="N89:R89"/>
    <mergeCell ref="C90:G90"/>
    <mergeCell ref="I90:M90"/>
    <mergeCell ref="N90:R90"/>
    <mergeCell ref="C91:G91"/>
    <mergeCell ref="I91:M91"/>
    <mergeCell ref="N91:R91"/>
    <mergeCell ref="C94:G94"/>
    <mergeCell ref="I94:M94"/>
    <mergeCell ref="N94:R94"/>
    <mergeCell ref="C93:G93"/>
    <mergeCell ref="C92:G92"/>
    <mergeCell ref="I92:M92"/>
    <mergeCell ref="N92:R92"/>
    <mergeCell ref="I93:M93"/>
    <mergeCell ref="N93:R93"/>
    <mergeCell ref="F100:G100"/>
    <mergeCell ref="I100:N100"/>
    <mergeCell ref="C102:D102"/>
    <mergeCell ref="C98:D98"/>
    <mergeCell ref="C100:D100"/>
    <mergeCell ref="F98:G98"/>
    <mergeCell ref="F99:G99"/>
    <mergeCell ref="F101:G101"/>
    <mergeCell ref="I101:N101"/>
    <mergeCell ref="I99:N99"/>
    <mergeCell ref="I98:N98"/>
    <mergeCell ref="C95:G95"/>
    <mergeCell ref="I95:M95"/>
    <mergeCell ref="N95:R95"/>
    <mergeCell ref="C96:G96"/>
    <mergeCell ref="I96:M96"/>
    <mergeCell ref="N96:R96"/>
    <mergeCell ref="I3:R3"/>
    <mergeCell ref="U51:V51"/>
    <mergeCell ref="F8:R8"/>
    <mergeCell ref="I21:M21"/>
    <mergeCell ref="I47:M47"/>
    <mergeCell ref="N47:R47"/>
    <mergeCell ref="C49:G49"/>
    <mergeCell ref="I49:M49"/>
    <mergeCell ref="C48:G48"/>
    <mergeCell ref="N48:R48"/>
  </mergeCells>
  <conditionalFormatting sqref="V54 V96">
    <cfRule type="expression" priority="1" dxfId="37" stopIfTrue="1">
      <formula>ABS($V$54)&gt;0.9</formula>
    </cfRule>
  </conditionalFormatting>
  <conditionalFormatting sqref="U54 U96">
    <cfRule type="expression" priority="2" dxfId="37"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codeName="Лист2">
    <tabColor indexed="40"/>
    <pageSetUpPr fitToPage="1"/>
  </sheetPr>
  <dimension ref="B1:AD67"/>
  <sheetViews>
    <sheetView zoomScaleSheetLayoutView="100" workbookViewId="0" topLeftCell="B42">
      <selection activeCell="J61" sqref="J61:O61"/>
    </sheetView>
  </sheetViews>
  <sheetFormatPr defaultColWidth="9.140625" defaultRowHeight="15"/>
  <cols>
    <col min="1" max="2" width="0.85546875" style="39" customWidth="1"/>
    <col min="3" max="4" width="9.8515625" style="39" customWidth="1"/>
    <col min="5" max="5" width="15.7109375" style="39" customWidth="1"/>
    <col min="6" max="6" width="11.8515625" style="39" customWidth="1"/>
    <col min="7" max="8" width="2.00390625" style="39" customWidth="1"/>
    <col min="9" max="9" width="6.7109375" style="39" customWidth="1"/>
    <col min="10" max="10" width="2.8515625" style="39" customWidth="1"/>
    <col min="11" max="11" width="4.7109375" style="39" customWidth="1"/>
    <col min="12" max="12" width="3.421875" style="39" customWidth="1"/>
    <col min="13" max="13" width="1.28515625" style="56" customWidth="1"/>
    <col min="14" max="14" width="8.28125" style="39" customWidth="1"/>
    <col min="15" max="15" width="2.8515625" style="39" customWidth="1"/>
    <col min="16" max="16" width="4.7109375" style="39" customWidth="1"/>
    <col min="17" max="17" width="3.421875" style="39" customWidth="1"/>
    <col min="18" max="18" width="1.421875" style="39" customWidth="1"/>
    <col min="19" max="19" width="8.28125" style="39" customWidth="1"/>
    <col min="20" max="21" width="0.85546875" style="39" customWidth="1"/>
    <col min="22" max="22" width="18.7109375" style="39" bestFit="1" customWidth="1"/>
    <col min="23" max="23" width="4.140625" style="39" customWidth="1"/>
    <col min="24" max="16384" width="9.140625" style="39" customWidth="1"/>
  </cols>
  <sheetData>
    <row r="1" s="1" customFormat="1" ht="6" customHeight="1">
      <c r="M1" s="47"/>
    </row>
    <row r="2" spans="2:20" s="1" customFormat="1" ht="6" customHeight="1">
      <c r="B2" s="2"/>
      <c r="C2" s="3"/>
      <c r="D2" s="3"/>
      <c r="E2" s="3"/>
      <c r="F2" s="3"/>
      <c r="G2" s="3"/>
      <c r="H2" s="3"/>
      <c r="I2" s="4"/>
      <c r="J2" s="2"/>
      <c r="K2" s="2"/>
      <c r="L2" s="2"/>
      <c r="M2" s="53"/>
      <c r="N2" s="2"/>
      <c r="O2" s="2"/>
      <c r="P2" s="2"/>
      <c r="Q2" s="2"/>
      <c r="R2" s="2"/>
      <c r="S2" s="2"/>
      <c r="T2" s="2"/>
    </row>
    <row r="3" spans="2:20" s="1" customFormat="1" ht="74.25" customHeight="1">
      <c r="B3" s="2"/>
      <c r="C3" s="3"/>
      <c r="D3" s="3"/>
      <c r="E3" s="3"/>
      <c r="F3" s="3"/>
      <c r="G3" s="3"/>
      <c r="H3" s="3"/>
      <c r="I3" s="2"/>
      <c r="J3" s="2"/>
      <c r="K3" s="444" t="s">
        <v>684</v>
      </c>
      <c r="L3" s="444"/>
      <c r="M3" s="444"/>
      <c r="N3" s="444"/>
      <c r="O3" s="444"/>
      <c r="P3" s="444"/>
      <c r="Q3" s="444"/>
      <c r="R3" s="444"/>
      <c r="S3" s="444"/>
      <c r="T3" s="2"/>
    </row>
    <row r="4" spans="2:20" s="1" customFormat="1" ht="15" customHeight="1">
      <c r="B4" s="2"/>
      <c r="C4" s="2"/>
      <c r="D4" s="2"/>
      <c r="E4" s="2"/>
      <c r="F4" s="2"/>
      <c r="G4" s="2"/>
      <c r="H4" s="2"/>
      <c r="I4" s="2"/>
      <c r="J4" s="2"/>
      <c r="K4" s="2"/>
      <c r="L4" s="2"/>
      <c r="M4" s="53"/>
      <c r="N4" s="2"/>
      <c r="O4" s="2"/>
      <c r="P4" s="2"/>
      <c r="Q4" s="506" t="s">
        <v>687</v>
      </c>
      <c r="R4" s="506"/>
      <c r="S4" s="506"/>
      <c r="T4" s="2"/>
    </row>
    <row r="5" spans="2:20" s="1" customFormat="1" ht="29.25" customHeight="1">
      <c r="B5" s="2"/>
      <c r="C5" s="424" t="s">
        <v>85</v>
      </c>
      <c r="D5" s="424"/>
      <c r="E5" s="424"/>
      <c r="F5" s="424"/>
      <c r="G5" s="424"/>
      <c r="H5" s="424"/>
      <c r="I5" s="424"/>
      <c r="J5" s="424"/>
      <c r="K5" s="424"/>
      <c r="L5" s="424"/>
      <c r="M5" s="424"/>
      <c r="N5" s="424"/>
      <c r="O5" s="424"/>
      <c r="P5" s="424"/>
      <c r="Q5" s="424"/>
      <c r="R5" s="424"/>
      <c r="S5" s="424"/>
      <c r="T5" s="2"/>
    </row>
    <row r="6" spans="2:20" s="31" customFormat="1" ht="15" customHeight="1">
      <c r="B6" s="32"/>
      <c r="C6" s="48"/>
      <c r="D6" s="48"/>
      <c r="E6" s="49" t="s">
        <v>86</v>
      </c>
      <c r="F6" s="50" t="str">
        <f>'прил 1'!W9</f>
        <v>январь</v>
      </c>
      <c r="G6" s="51" t="s">
        <v>123</v>
      </c>
      <c r="H6" s="500" t="str">
        <f>'прил 1'!X9</f>
        <v>март</v>
      </c>
      <c r="I6" s="500"/>
      <c r="J6" s="505">
        <f>'прил 1'!I21</f>
        <v>45016</v>
      </c>
      <c r="K6" s="505"/>
      <c r="L6" s="505"/>
      <c r="M6" s="505"/>
      <c r="N6" s="505"/>
      <c r="O6" s="48"/>
      <c r="P6" s="52"/>
      <c r="Q6" s="52"/>
      <c r="R6" s="52"/>
      <c r="S6" s="52"/>
      <c r="T6" s="32"/>
    </row>
    <row r="7" spans="2:20" s="31" customFormat="1" ht="13.5">
      <c r="B7" s="32"/>
      <c r="C7" s="501"/>
      <c r="D7" s="502"/>
      <c r="E7" s="502"/>
      <c r="F7" s="502"/>
      <c r="G7" s="502"/>
      <c r="H7" s="502"/>
      <c r="I7" s="502"/>
      <c r="J7" s="32"/>
      <c r="K7" s="32"/>
      <c r="L7" s="32"/>
      <c r="M7" s="54"/>
      <c r="N7" s="32"/>
      <c r="O7" s="32"/>
      <c r="P7" s="32"/>
      <c r="Q7" s="32"/>
      <c r="R7" s="32"/>
      <c r="S7" s="32"/>
      <c r="T7" s="32"/>
    </row>
    <row r="8" spans="2:20" s="31" customFormat="1" ht="15" customHeight="1">
      <c r="B8" s="32"/>
      <c r="C8" s="441" t="s">
        <v>1</v>
      </c>
      <c r="D8" s="442"/>
      <c r="E8" s="443"/>
      <c r="F8" s="441" t="str">
        <f>IF('прил 1'!F8=0," ",'прил 1'!F8)</f>
        <v>Открытое акционерное общество "Мир услуг Плюс"</v>
      </c>
      <c r="G8" s="442"/>
      <c r="H8" s="442"/>
      <c r="I8" s="442"/>
      <c r="J8" s="442"/>
      <c r="K8" s="442"/>
      <c r="L8" s="442"/>
      <c r="M8" s="442"/>
      <c r="N8" s="442"/>
      <c r="O8" s="442"/>
      <c r="P8" s="442"/>
      <c r="Q8" s="442"/>
      <c r="R8" s="442"/>
      <c r="S8" s="443"/>
      <c r="T8" s="32"/>
    </row>
    <row r="9" spans="2:20" s="31" customFormat="1" ht="15" customHeight="1">
      <c r="B9" s="32"/>
      <c r="C9" s="441" t="s">
        <v>2</v>
      </c>
      <c r="D9" s="442"/>
      <c r="E9" s="443"/>
      <c r="F9" s="441">
        <f>IF('прил 1'!F9=0," ",'прил 1'!F9)</f>
        <v>300003448</v>
      </c>
      <c r="G9" s="442"/>
      <c r="H9" s="442"/>
      <c r="I9" s="442"/>
      <c r="J9" s="442"/>
      <c r="K9" s="442"/>
      <c r="L9" s="442"/>
      <c r="M9" s="442"/>
      <c r="N9" s="442"/>
      <c r="O9" s="442"/>
      <c r="P9" s="442"/>
      <c r="Q9" s="442"/>
      <c r="R9" s="442"/>
      <c r="S9" s="443"/>
      <c r="T9" s="32"/>
    </row>
    <row r="10" spans="2:20" s="31" customFormat="1" ht="15" customHeight="1">
      <c r="B10" s="32"/>
      <c r="C10" s="441" t="s">
        <v>3</v>
      </c>
      <c r="D10" s="442"/>
      <c r="E10" s="443"/>
      <c r="F10" s="441" t="str">
        <f>IF('прил 1'!F10=0," ",'прил 1'!F10)</f>
        <v>Оказание бытовых услуг</v>
      </c>
      <c r="G10" s="442"/>
      <c r="H10" s="442"/>
      <c r="I10" s="442"/>
      <c r="J10" s="442"/>
      <c r="K10" s="442"/>
      <c r="L10" s="442"/>
      <c r="M10" s="442"/>
      <c r="N10" s="442"/>
      <c r="O10" s="442"/>
      <c r="P10" s="442"/>
      <c r="Q10" s="442"/>
      <c r="R10" s="442"/>
      <c r="S10" s="443"/>
      <c r="T10" s="32"/>
    </row>
    <row r="11" spans="2:20" s="31" customFormat="1" ht="15" customHeight="1">
      <c r="B11" s="32"/>
      <c r="C11" s="441" t="s">
        <v>4</v>
      </c>
      <c r="D11" s="442"/>
      <c r="E11" s="443"/>
      <c r="F11" s="441" t="str">
        <f>IF('прил 1'!F11=0," ",'прил 1'!F11)</f>
        <v>Частная с долей государства</v>
      </c>
      <c r="G11" s="442"/>
      <c r="H11" s="442"/>
      <c r="I11" s="442"/>
      <c r="J11" s="442"/>
      <c r="K11" s="442"/>
      <c r="L11" s="442"/>
      <c r="M11" s="442"/>
      <c r="N11" s="442"/>
      <c r="O11" s="442"/>
      <c r="P11" s="442"/>
      <c r="Q11" s="442"/>
      <c r="R11" s="442"/>
      <c r="S11" s="443"/>
      <c r="T11" s="32"/>
    </row>
    <row r="12" spans="2:20" s="31" customFormat="1" ht="15" customHeight="1">
      <c r="B12" s="32"/>
      <c r="C12" s="441" t="s">
        <v>5</v>
      </c>
      <c r="D12" s="442"/>
      <c r="E12" s="443"/>
      <c r="F12" s="441" t="str">
        <f>IF('прил 1'!F12=0," ",'прил 1'!F12)</f>
        <v>Общее собрание акционеров</v>
      </c>
      <c r="G12" s="442"/>
      <c r="H12" s="442"/>
      <c r="I12" s="442"/>
      <c r="J12" s="442"/>
      <c r="K12" s="442"/>
      <c r="L12" s="442"/>
      <c r="M12" s="442"/>
      <c r="N12" s="442"/>
      <c r="O12" s="442"/>
      <c r="P12" s="442"/>
      <c r="Q12" s="442"/>
      <c r="R12" s="442"/>
      <c r="S12" s="443"/>
      <c r="T12" s="32"/>
    </row>
    <row r="13" spans="2:20" s="31" customFormat="1" ht="15" customHeight="1">
      <c r="B13" s="32"/>
      <c r="C13" s="441" t="s">
        <v>6</v>
      </c>
      <c r="D13" s="442"/>
      <c r="E13" s="443"/>
      <c r="F13" s="441" t="str">
        <f>IF('прил 1'!F13=0," ",'прил 1'!F13)</f>
        <v>тыс. руб.</v>
      </c>
      <c r="G13" s="442"/>
      <c r="H13" s="442"/>
      <c r="I13" s="442"/>
      <c r="J13" s="442"/>
      <c r="K13" s="442"/>
      <c r="L13" s="442"/>
      <c r="M13" s="442"/>
      <c r="N13" s="442"/>
      <c r="O13" s="442"/>
      <c r="P13" s="442"/>
      <c r="Q13" s="442"/>
      <c r="R13" s="442"/>
      <c r="S13" s="443"/>
      <c r="T13" s="32"/>
    </row>
    <row r="14" spans="2:20" s="31" customFormat="1" ht="13.5">
      <c r="B14" s="32"/>
      <c r="C14" s="441" t="s">
        <v>7</v>
      </c>
      <c r="D14" s="442"/>
      <c r="E14" s="443"/>
      <c r="F14" s="441" t="str">
        <f>IF('прил 1'!F14=0," ",'прил 1'!F14)</f>
        <v>г.Витебск, Димитрова, 40а</v>
      </c>
      <c r="G14" s="442"/>
      <c r="H14" s="442"/>
      <c r="I14" s="442"/>
      <c r="J14" s="442"/>
      <c r="K14" s="442"/>
      <c r="L14" s="442"/>
      <c r="M14" s="442"/>
      <c r="N14" s="442"/>
      <c r="O14" s="442"/>
      <c r="P14" s="442"/>
      <c r="Q14" s="442"/>
      <c r="R14" s="442"/>
      <c r="S14" s="443"/>
      <c r="T14" s="32"/>
    </row>
    <row r="15" spans="2:20" s="1" customFormat="1" ht="15">
      <c r="B15" s="2"/>
      <c r="C15" s="2"/>
      <c r="D15" s="2"/>
      <c r="E15" s="2"/>
      <c r="F15" s="2"/>
      <c r="G15" s="2"/>
      <c r="H15" s="2"/>
      <c r="I15" s="2"/>
      <c r="J15" s="2"/>
      <c r="K15" s="2"/>
      <c r="L15" s="2"/>
      <c r="M15" s="53"/>
      <c r="N15" s="2"/>
      <c r="O15" s="2"/>
      <c r="P15" s="2"/>
      <c r="Q15" s="2"/>
      <c r="R15" s="2"/>
      <c r="S15" s="2"/>
      <c r="T15" s="2"/>
    </row>
    <row r="16" spans="2:20" s="31" customFormat="1" ht="27">
      <c r="B16" s="32"/>
      <c r="C16" s="491" t="s">
        <v>87</v>
      </c>
      <c r="D16" s="492"/>
      <c r="E16" s="492"/>
      <c r="F16" s="492"/>
      <c r="G16" s="492"/>
      <c r="H16" s="493"/>
      <c r="I16" s="503" t="s">
        <v>12</v>
      </c>
      <c r="J16" s="88" t="s">
        <v>88</v>
      </c>
      <c r="K16" s="451" t="str">
        <f>F6</f>
        <v>январь</v>
      </c>
      <c r="L16" s="451"/>
      <c r="M16" s="89" t="s">
        <v>123</v>
      </c>
      <c r="N16" s="90" t="str">
        <f>H6</f>
        <v>март</v>
      </c>
      <c r="O16" s="88" t="s">
        <v>88</v>
      </c>
      <c r="P16" s="451" t="str">
        <f>F6</f>
        <v>январь</v>
      </c>
      <c r="Q16" s="451"/>
      <c r="R16" s="91" t="s">
        <v>123</v>
      </c>
      <c r="S16" s="92" t="str">
        <f>H6</f>
        <v>март</v>
      </c>
      <c r="T16" s="32"/>
    </row>
    <row r="17" spans="2:20" s="31" customFormat="1" ht="13.5">
      <c r="B17" s="32"/>
      <c r="C17" s="494"/>
      <c r="D17" s="495"/>
      <c r="E17" s="495"/>
      <c r="F17" s="495"/>
      <c r="G17" s="495"/>
      <c r="H17" s="496"/>
      <c r="I17" s="504"/>
      <c r="J17" s="452">
        <f>J6</f>
        <v>45016</v>
      </c>
      <c r="K17" s="453"/>
      <c r="L17" s="453"/>
      <c r="M17" s="453"/>
      <c r="N17" s="453"/>
      <c r="O17" s="452">
        <f>DATE(YEAR(J17),MONTH(0),DAY(0))</f>
        <v>44926</v>
      </c>
      <c r="P17" s="453"/>
      <c r="Q17" s="453"/>
      <c r="R17" s="453"/>
      <c r="S17" s="454"/>
      <c r="T17" s="32"/>
    </row>
    <row r="18" spans="2:20" s="31" customFormat="1" ht="13.5">
      <c r="B18" s="32"/>
      <c r="C18" s="497">
        <v>1</v>
      </c>
      <c r="D18" s="498"/>
      <c r="E18" s="498"/>
      <c r="F18" s="498"/>
      <c r="G18" s="498"/>
      <c r="H18" s="499"/>
      <c r="I18" s="33">
        <v>2</v>
      </c>
      <c r="J18" s="497">
        <v>3</v>
      </c>
      <c r="K18" s="498"/>
      <c r="L18" s="498"/>
      <c r="M18" s="498"/>
      <c r="N18" s="499"/>
      <c r="O18" s="497">
        <v>4</v>
      </c>
      <c r="P18" s="498"/>
      <c r="Q18" s="498"/>
      <c r="R18" s="498"/>
      <c r="S18" s="499"/>
      <c r="T18" s="32"/>
    </row>
    <row r="19" spans="2:22" s="31" customFormat="1" ht="13.5">
      <c r="B19" s="32"/>
      <c r="C19" s="459" t="s">
        <v>89</v>
      </c>
      <c r="D19" s="460"/>
      <c r="E19" s="460"/>
      <c r="F19" s="460"/>
      <c r="G19" s="460"/>
      <c r="H19" s="461"/>
      <c r="I19" s="34" t="s">
        <v>90</v>
      </c>
      <c r="J19" s="462">
        <v>870</v>
      </c>
      <c r="K19" s="463"/>
      <c r="L19" s="463"/>
      <c r="M19" s="463"/>
      <c r="N19" s="464"/>
      <c r="O19" s="462">
        <v>789</v>
      </c>
      <c r="P19" s="463"/>
      <c r="Q19" s="463"/>
      <c r="R19" s="463"/>
      <c r="S19" s="464"/>
      <c r="T19" s="32"/>
      <c r="V19" s="61" t="s">
        <v>705</v>
      </c>
    </row>
    <row r="20" spans="2:22" s="31" customFormat="1" ht="27" customHeight="1">
      <c r="B20" s="32"/>
      <c r="C20" s="441" t="s">
        <v>91</v>
      </c>
      <c r="D20" s="442"/>
      <c r="E20" s="442"/>
      <c r="F20" s="442"/>
      <c r="G20" s="442"/>
      <c r="H20" s="443"/>
      <c r="I20" s="35" t="s">
        <v>92</v>
      </c>
      <c r="J20" s="448">
        <v>701</v>
      </c>
      <c r="K20" s="449"/>
      <c r="L20" s="449"/>
      <c r="M20" s="449"/>
      <c r="N20" s="450"/>
      <c r="O20" s="448">
        <v>629</v>
      </c>
      <c r="P20" s="449"/>
      <c r="Q20" s="449"/>
      <c r="R20" s="449"/>
      <c r="S20" s="450"/>
      <c r="T20" s="32"/>
      <c r="V20" s="61" t="s">
        <v>701</v>
      </c>
    </row>
    <row r="21" spans="2:20" s="31" customFormat="1" ht="13.5">
      <c r="B21" s="32"/>
      <c r="C21" s="441" t="s">
        <v>678</v>
      </c>
      <c r="D21" s="442"/>
      <c r="E21" s="442"/>
      <c r="F21" s="442"/>
      <c r="G21" s="442"/>
      <c r="H21" s="443"/>
      <c r="I21" s="35" t="s">
        <v>93</v>
      </c>
      <c r="J21" s="445">
        <f>J19-J20</f>
        <v>169</v>
      </c>
      <c r="K21" s="446"/>
      <c r="L21" s="446"/>
      <c r="M21" s="446"/>
      <c r="N21" s="447"/>
      <c r="O21" s="445">
        <f>O19-O20</f>
        <v>160</v>
      </c>
      <c r="P21" s="446"/>
      <c r="Q21" s="446"/>
      <c r="R21" s="446"/>
      <c r="S21" s="447"/>
      <c r="T21" s="32"/>
    </row>
    <row r="22" spans="2:22" s="31" customFormat="1" ht="13.5">
      <c r="B22" s="32"/>
      <c r="C22" s="441" t="s">
        <v>94</v>
      </c>
      <c r="D22" s="442"/>
      <c r="E22" s="442"/>
      <c r="F22" s="442"/>
      <c r="G22" s="442"/>
      <c r="H22" s="443"/>
      <c r="I22" s="35" t="s">
        <v>95</v>
      </c>
      <c r="J22" s="448">
        <v>140</v>
      </c>
      <c r="K22" s="449"/>
      <c r="L22" s="449"/>
      <c r="M22" s="449"/>
      <c r="N22" s="450"/>
      <c r="O22" s="448">
        <v>135</v>
      </c>
      <c r="P22" s="449"/>
      <c r="Q22" s="449"/>
      <c r="R22" s="449"/>
      <c r="S22" s="450"/>
      <c r="T22" s="32"/>
      <c r="V22" s="61" t="s">
        <v>702</v>
      </c>
    </row>
    <row r="23" spans="2:22" s="31" customFormat="1" ht="13.5">
      <c r="B23" s="32"/>
      <c r="C23" s="441" t="s">
        <v>96</v>
      </c>
      <c r="D23" s="442"/>
      <c r="E23" s="442"/>
      <c r="F23" s="442"/>
      <c r="G23" s="442"/>
      <c r="H23" s="443"/>
      <c r="I23" s="35" t="s">
        <v>97</v>
      </c>
      <c r="J23" s="448">
        <v>2</v>
      </c>
      <c r="K23" s="449"/>
      <c r="L23" s="449"/>
      <c r="M23" s="449"/>
      <c r="N23" s="450"/>
      <c r="O23" s="448">
        <v>2</v>
      </c>
      <c r="P23" s="449"/>
      <c r="Q23" s="449"/>
      <c r="R23" s="449"/>
      <c r="S23" s="450"/>
      <c r="T23" s="32"/>
      <c r="V23" s="61" t="s">
        <v>703</v>
      </c>
    </row>
    <row r="24" spans="2:20" s="31" customFormat="1" ht="27" customHeight="1">
      <c r="B24" s="32"/>
      <c r="C24" s="441" t="s">
        <v>679</v>
      </c>
      <c r="D24" s="442"/>
      <c r="E24" s="442"/>
      <c r="F24" s="442"/>
      <c r="G24" s="442"/>
      <c r="H24" s="443"/>
      <c r="I24" s="35" t="s">
        <v>98</v>
      </c>
      <c r="J24" s="465">
        <f>J21-J22-J23</f>
        <v>27</v>
      </c>
      <c r="K24" s="466"/>
      <c r="L24" s="466"/>
      <c r="M24" s="466"/>
      <c r="N24" s="467"/>
      <c r="O24" s="445">
        <f>O21-O22-O23</f>
        <v>23</v>
      </c>
      <c r="P24" s="446"/>
      <c r="Q24" s="446"/>
      <c r="R24" s="446"/>
      <c r="S24" s="447"/>
      <c r="T24" s="32"/>
    </row>
    <row r="25" spans="2:22" s="31" customFormat="1" ht="13.5">
      <c r="B25" s="32"/>
      <c r="C25" s="441" t="s">
        <v>99</v>
      </c>
      <c r="D25" s="442"/>
      <c r="E25" s="442"/>
      <c r="F25" s="442"/>
      <c r="G25" s="442"/>
      <c r="H25" s="443"/>
      <c r="I25" s="35" t="s">
        <v>100</v>
      </c>
      <c r="J25" s="468">
        <v>2</v>
      </c>
      <c r="K25" s="469"/>
      <c r="L25" s="469"/>
      <c r="M25" s="469"/>
      <c r="N25" s="470"/>
      <c r="O25" s="468">
        <v>1</v>
      </c>
      <c r="P25" s="469"/>
      <c r="Q25" s="469"/>
      <c r="R25" s="469"/>
      <c r="S25" s="470"/>
      <c r="T25" s="32"/>
      <c r="V25" s="61" t="s">
        <v>704</v>
      </c>
    </row>
    <row r="26" spans="2:22" s="31" customFormat="1" ht="13.5">
      <c r="B26" s="32"/>
      <c r="C26" s="441" t="s">
        <v>101</v>
      </c>
      <c r="D26" s="442"/>
      <c r="E26" s="442"/>
      <c r="F26" s="442"/>
      <c r="G26" s="442"/>
      <c r="H26" s="443"/>
      <c r="I26" s="35" t="s">
        <v>102</v>
      </c>
      <c r="J26" s="448">
        <v>21</v>
      </c>
      <c r="K26" s="449"/>
      <c r="L26" s="449"/>
      <c r="M26" s="449"/>
      <c r="N26" s="450"/>
      <c r="O26" s="448">
        <v>21</v>
      </c>
      <c r="P26" s="449"/>
      <c r="Q26" s="449"/>
      <c r="R26" s="449"/>
      <c r="S26" s="450"/>
      <c r="T26" s="32"/>
      <c r="V26" s="61" t="s">
        <v>706</v>
      </c>
    </row>
    <row r="27" spans="2:20" s="31" customFormat="1" ht="13.5">
      <c r="B27" s="32"/>
      <c r="C27" s="441" t="s">
        <v>680</v>
      </c>
      <c r="D27" s="442"/>
      <c r="E27" s="442"/>
      <c r="F27" s="442"/>
      <c r="G27" s="442"/>
      <c r="H27" s="443"/>
      <c r="I27" s="35" t="s">
        <v>103</v>
      </c>
      <c r="J27" s="445">
        <f>J24+J25-J26</f>
        <v>8</v>
      </c>
      <c r="K27" s="446"/>
      <c r="L27" s="446"/>
      <c r="M27" s="446"/>
      <c r="N27" s="447"/>
      <c r="O27" s="445">
        <f>O24+O25-O26</f>
        <v>3</v>
      </c>
      <c r="P27" s="446"/>
      <c r="Q27" s="446"/>
      <c r="R27" s="446"/>
      <c r="S27" s="447"/>
      <c r="T27" s="32"/>
    </row>
    <row r="28" spans="2:22" s="31" customFormat="1" ht="13.5">
      <c r="B28" s="32"/>
      <c r="C28" s="471" t="s">
        <v>104</v>
      </c>
      <c r="D28" s="472"/>
      <c r="E28" s="472"/>
      <c r="F28" s="472"/>
      <c r="G28" s="472"/>
      <c r="H28" s="473"/>
      <c r="I28" s="36">
        <v>100</v>
      </c>
      <c r="J28" s="455">
        <f>SUM(J30:N33)</f>
        <v>3</v>
      </c>
      <c r="K28" s="456"/>
      <c r="L28" s="456"/>
      <c r="M28" s="456"/>
      <c r="N28" s="457"/>
      <c r="O28" s="455">
        <f>SUM(O30:S33)</f>
        <v>6</v>
      </c>
      <c r="P28" s="456"/>
      <c r="Q28" s="456"/>
      <c r="R28" s="456"/>
      <c r="S28" s="457"/>
      <c r="T28" s="32"/>
      <c r="V28" s="61" t="s">
        <v>707</v>
      </c>
    </row>
    <row r="29" spans="2:22" s="31" customFormat="1" ht="13.5">
      <c r="B29" s="32"/>
      <c r="C29" s="471" t="s">
        <v>67</v>
      </c>
      <c r="D29" s="472"/>
      <c r="E29" s="472"/>
      <c r="F29" s="472"/>
      <c r="G29" s="472"/>
      <c r="H29" s="472"/>
      <c r="I29" s="36"/>
      <c r="J29" s="456"/>
      <c r="K29" s="456"/>
      <c r="L29" s="456"/>
      <c r="M29" s="456"/>
      <c r="N29" s="456"/>
      <c r="O29" s="455"/>
      <c r="P29" s="456"/>
      <c r="Q29" s="456"/>
      <c r="R29" s="456"/>
      <c r="S29" s="457"/>
      <c r="T29" s="32"/>
      <c r="V29" s="69"/>
    </row>
    <row r="30" spans="2:22" s="31" customFormat="1" ht="27" customHeight="1">
      <c r="B30" s="32"/>
      <c r="C30" s="459" t="s">
        <v>105</v>
      </c>
      <c r="D30" s="460"/>
      <c r="E30" s="460"/>
      <c r="F30" s="460"/>
      <c r="G30" s="460"/>
      <c r="H30" s="460"/>
      <c r="I30" s="37">
        <v>101</v>
      </c>
      <c r="J30" s="463">
        <v>0</v>
      </c>
      <c r="K30" s="463"/>
      <c r="L30" s="463"/>
      <c r="M30" s="463"/>
      <c r="N30" s="463"/>
      <c r="O30" s="462">
        <v>0</v>
      </c>
      <c r="P30" s="463"/>
      <c r="Q30" s="463"/>
      <c r="R30" s="463"/>
      <c r="S30" s="464"/>
      <c r="T30" s="32"/>
      <c r="V30" s="69"/>
    </row>
    <row r="31" spans="2:22" s="31" customFormat="1" ht="27" customHeight="1">
      <c r="B31" s="32"/>
      <c r="C31" s="459" t="s">
        <v>677</v>
      </c>
      <c r="D31" s="460"/>
      <c r="E31" s="460"/>
      <c r="F31" s="460"/>
      <c r="G31" s="460"/>
      <c r="H31" s="461"/>
      <c r="I31" s="37">
        <v>102</v>
      </c>
      <c r="J31" s="462">
        <v>0</v>
      </c>
      <c r="K31" s="463"/>
      <c r="L31" s="463"/>
      <c r="M31" s="463"/>
      <c r="N31" s="464"/>
      <c r="O31" s="462">
        <v>0</v>
      </c>
      <c r="P31" s="463"/>
      <c r="Q31" s="463"/>
      <c r="R31" s="463"/>
      <c r="S31" s="464"/>
      <c r="T31" s="32"/>
      <c r="V31" s="70"/>
    </row>
    <row r="32" spans="2:22" s="31" customFormat="1" ht="13.5">
      <c r="B32" s="32"/>
      <c r="C32" s="441" t="s">
        <v>106</v>
      </c>
      <c r="D32" s="442"/>
      <c r="E32" s="442"/>
      <c r="F32" s="442"/>
      <c r="G32" s="442"/>
      <c r="H32" s="443"/>
      <c r="I32" s="38">
        <v>103</v>
      </c>
      <c r="J32" s="468">
        <v>3</v>
      </c>
      <c r="K32" s="469"/>
      <c r="L32" s="469"/>
      <c r="M32" s="469"/>
      <c r="N32" s="470"/>
      <c r="O32" s="468">
        <v>6</v>
      </c>
      <c r="P32" s="469"/>
      <c r="Q32" s="469"/>
      <c r="R32" s="469"/>
      <c r="S32" s="470"/>
      <c r="T32" s="32"/>
      <c r="V32" s="70"/>
    </row>
    <row r="33" spans="2:22" s="31" customFormat="1" ht="13.5">
      <c r="B33" s="32"/>
      <c r="C33" s="441" t="s">
        <v>107</v>
      </c>
      <c r="D33" s="442"/>
      <c r="E33" s="442"/>
      <c r="F33" s="442"/>
      <c r="G33" s="442"/>
      <c r="H33" s="443"/>
      <c r="I33" s="38">
        <v>104</v>
      </c>
      <c r="J33" s="468">
        <v>0</v>
      </c>
      <c r="K33" s="469"/>
      <c r="L33" s="469"/>
      <c r="M33" s="469"/>
      <c r="N33" s="470"/>
      <c r="O33" s="468">
        <v>0</v>
      </c>
      <c r="P33" s="469"/>
      <c r="Q33" s="469"/>
      <c r="R33" s="469"/>
      <c r="S33" s="470"/>
      <c r="T33" s="32"/>
      <c r="V33" s="70"/>
    </row>
    <row r="34" spans="2:22" s="31" customFormat="1" ht="13.5">
      <c r="B34" s="32"/>
      <c r="C34" s="441" t="s">
        <v>108</v>
      </c>
      <c r="D34" s="442"/>
      <c r="E34" s="442"/>
      <c r="F34" s="442"/>
      <c r="G34" s="442"/>
      <c r="H34" s="443"/>
      <c r="I34" s="38">
        <v>110</v>
      </c>
      <c r="J34" s="480">
        <f>SUM(J36:N37)</f>
        <v>0</v>
      </c>
      <c r="K34" s="481"/>
      <c r="L34" s="481"/>
      <c r="M34" s="481"/>
      <c r="N34" s="482"/>
      <c r="O34" s="480">
        <f>SUM(O36:S37)</f>
        <v>0</v>
      </c>
      <c r="P34" s="481"/>
      <c r="Q34" s="481"/>
      <c r="R34" s="481"/>
      <c r="S34" s="482"/>
      <c r="T34" s="32"/>
      <c r="V34" s="61" t="s">
        <v>708</v>
      </c>
    </row>
    <row r="35" spans="2:22" s="31" customFormat="1" ht="13.5">
      <c r="B35" s="32"/>
      <c r="C35" s="471" t="s">
        <v>67</v>
      </c>
      <c r="D35" s="472"/>
      <c r="E35" s="472"/>
      <c r="F35" s="472"/>
      <c r="G35" s="472"/>
      <c r="H35" s="472"/>
      <c r="I35" s="266"/>
      <c r="J35" s="455"/>
      <c r="K35" s="456"/>
      <c r="L35" s="456"/>
      <c r="M35" s="456"/>
      <c r="N35" s="457"/>
      <c r="O35" s="456"/>
      <c r="P35" s="456"/>
      <c r="Q35" s="456"/>
      <c r="R35" s="456"/>
      <c r="S35" s="457"/>
      <c r="T35" s="32"/>
      <c r="V35" s="69"/>
    </row>
    <row r="36" spans="2:22" s="31" customFormat="1" ht="27" customHeight="1">
      <c r="B36" s="32"/>
      <c r="C36" s="459" t="s">
        <v>109</v>
      </c>
      <c r="D36" s="460"/>
      <c r="E36" s="460"/>
      <c r="F36" s="460"/>
      <c r="G36" s="460"/>
      <c r="H36" s="460"/>
      <c r="I36" s="267">
        <v>111</v>
      </c>
      <c r="J36" s="477">
        <v>0</v>
      </c>
      <c r="K36" s="478"/>
      <c r="L36" s="478"/>
      <c r="M36" s="478"/>
      <c r="N36" s="479"/>
      <c r="O36" s="478">
        <v>0</v>
      </c>
      <c r="P36" s="478"/>
      <c r="Q36" s="478"/>
      <c r="R36" s="478"/>
      <c r="S36" s="479"/>
      <c r="T36" s="32"/>
      <c r="V36" s="69"/>
    </row>
    <row r="37" spans="2:22" s="31" customFormat="1" ht="13.5">
      <c r="B37" s="32"/>
      <c r="C37" s="459" t="s">
        <v>110</v>
      </c>
      <c r="D37" s="460"/>
      <c r="E37" s="460"/>
      <c r="F37" s="460"/>
      <c r="G37" s="460"/>
      <c r="H37" s="461"/>
      <c r="I37" s="37">
        <v>112</v>
      </c>
      <c r="J37" s="477">
        <v>0</v>
      </c>
      <c r="K37" s="478"/>
      <c r="L37" s="478"/>
      <c r="M37" s="478"/>
      <c r="N37" s="479"/>
      <c r="O37" s="477">
        <v>0</v>
      </c>
      <c r="P37" s="478"/>
      <c r="Q37" s="478"/>
      <c r="R37" s="478"/>
      <c r="S37" s="479"/>
      <c r="T37" s="32"/>
      <c r="V37" s="70"/>
    </row>
    <row r="38" spans="2:22" s="31" customFormat="1" ht="13.5">
      <c r="B38" s="32"/>
      <c r="C38" s="441" t="s">
        <v>111</v>
      </c>
      <c r="D38" s="442"/>
      <c r="E38" s="442"/>
      <c r="F38" s="442"/>
      <c r="G38" s="442"/>
      <c r="H38" s="443"/>
      <c r="I38" s="38">
        <v>120</v>
      </c>
      <c r="J38" s="445">
        <f>SUM(J40:N41)</f>
        <v>0</v>
      </c>
      <c r="K38" s="446"/>
      <c r="L38" s="446"/>
      <c r="M38" s="446"/>
      <c r="N38" s="447"/>
      <c r="O38" s="445">
        <f>SUM(O40:S41)</f>
        <v>0</v>
      </c>
      <c r="P38" s="446"/>
      <c r="Q38" s="446"/>
      <c r="R38" s="446"/>
      <c r="S38" s="447"/>
      <c r="T38" s="32"/>
      <c r="V38" s="61" t="s">
        <v>707</v>
      </c>
    </row>
    <row r="39" spans="2:22" s="31" customFormat="1" ht="13.5">
      <c r="B39" s="32"/>
      <c r="C39" s="471" t="s">
        <v>67</v>
      </c>
      <c r="D39" s="472"/>
      <c r="E39" s="472"/>
      <c r="F39" s="472"/>
      <c r="G39" s="472"/>
      <c r="H39" s="472"/>
      <c r="I39" s="36"/>
      <c r="J39" s="456"/>
      <c r="K39" s="456"/>
      <c r="L39" s="456"/>
      <c r="M39" s="456"/>
      <c r="N39" s="456"/>
      <c r="O39" s="455"/>
      <c r="P39" s="456"/>
      <c r="Q39" s="456"/>
      <c r="R39" s="456"/>
      <c r="S39" s="457"/>
      <c r="T39" s="32"/>
      <c r="V39" s="69"/>
    </row>
    <row r="40" spans="2:22" s="31" customFormat="1" ht="13.5">
      <c r="B40" s="32"/>
      <c r="C40" s="459" t="s">
        <v>112</v>
      </c>
      <c r="D40" s="460"/>
      <c r="E40" s="460"/>
      <c r="F40" s="460"/>
      <c r="G40" s="460"/>
      <c r="H40" s="460"/>
      <c r="I40" s="37">
        <v>121</v>
      </c>
      <c r="J40" s="463">
        <v>0</v>
      </c>
      <c r="K40" s="463"/>
      <c r="L40" s="463"/>
      <c r="M40" s="463"/>
      <c r="N40" s="463"/>
      <c r="O40" s="462">
        <v>0</v>
      </c>
      <c r="P40" s="463"/>
      <c r="Q40" s="463"/>
      <c r="R40" s="463"/>
      <c r="S40" s="464"/>
      <c r="T40" s="32"/>
      <c r="V40" s="69"/>
    </row>
    <row r="41" spans="2:22" s="31" customFormat="1" ht="13.5">
      <c r="B41" s="32"/>
      <c r="C41" s="459" t="s">
        <v>113</v>
      </c>
      <c r="D41" s="460"/>
      <c r="E41" s="460"/>
      <c r="F41" s="460"/>
      <c r="G41" s="460"/>
      <c r="H41" s="461"/>
      <c r="I41" s="37">
        <v>122</v>
      </c>
      <c r="J41" s="462">
        <v>0</v>
      </c>
      <c r="K41" s="463"/>
      <c r="L41" s="463"/>
      <c r="M41" s="463"/>
      <c r="N41" s="464"/>
      <c r="O41" s="462">
        <v>0</v>
      </c>
      <c r="P41" s="463"/>
      <c r="Q41" s="463"/>
      <c r="R41" s="463"/>
      <c r="S41" s="464"/>
      <c r="T41" s="32"/>
      <c r="V41" s="70"/>
    </row>
    <row r="42" spans="2:22" s="31" customFormat="1" ht="13.5">
      <c r="B42" s="32"/>
      <c r="C42" s="441" t="s">
        <v>114</v>
      </c>
      <c r="D42" s="442"/>
      <c r="E42" s="442"/>
      <c r="F42" s="442"/>
      <c r="G42" s="442"/>
      <c r="H42" s="443"/>
      <c r="I42" s="38">
        <v>130</v>
      </c>
      <c r="J42" s="474">
        <f>SUM(J44:N46)</f>
        <v>0</v>
      </c>
      <c r="K42" s="475"/>
      <c r="L42" s="475"/>
      <c r="M42" s="475"/>
      <c r="N42" s="476"/>
      <c r="O42" s="474">
        <f>SUM(O44:S46)</f>
        <v>0</v>
      </c>
      <c r="P42" s="475"/>
      <c r="Q42" s="475"/>
      <c r="R42" s="475"/>
      <c r="S42" s="476"/>
      <c r="T42" s="32"/>
      <c r="V42" s="61" t="s">
        <v>708</v>
      </c>
    </row>
    <row r="43" spans="2:22" s="31" customFormat="1" ht="13.5" customHeight="1">
      <c r="B43" s="32"/>
      <c r="C43" s="471" t="s">
        <v>67</v>
      </c>
      <c r="D43" s="472"/>
      <c r="E43" s="472"/>
      <c r="F43" s="472"/>
      <c r="G43" s="472"/>
      <c r="H43" s="472"/>
      <c r="I43" s="266"/>
      <c r="J43" s="455"/>
      <c r="K43" s="456"/>
      <c r="L43" s="456"/>
      <c r="M43" s="456"/>
      <c r="N43" s="456"/>
      <c r="O43" s="455"/>
      <c r="P43" s="456"/>
      <c r="Q43" s="456"/>
      <c r="R43" s="456"/>
      <c r="S43" s="457"/>
      <c r="T43" s="32"/>
      <c r="V43" s="69"/>
    </row>
    <row r="44" spans="2:22" s="31" customFormat="1" ht="13.5">
      <c r="B44" s="32"/>
      <c r="C44" s="459" t="s">
        <v>115</v>
      </c>
      <c r="D44" s="460"/>
      <c r="E44" s="460"/>
      <c r="F44" s="460"/>
      <c r="G44" s="460"/>
      <c r="H44" s="460"/>
      <c r="I44" s="267">
        <v>131</v>
      </c>
      <c r="J44" s="477">
        <v>0</v>
      </c>
      <c r="K44" s="478"/>
      <c r="L44" s="478"/>
      <c r="M44" s="478"/>
      <c r="N44" s="478"/>
      <c r="O44" s="477">
        <v>0</v>
      </c>
      <c r="P44" s="478"/>
      <c r="Q44" s="478"/>
      <c r="R44" s="478"/>
      <c r="S44" s="479"/>
      <c r="T44" s="32"/>
      <c r="V44" s="69"/>
    </row>
    <row r="45" spans="2:22" s="31" customFormat="1" ht="13.5">
      <c r="B45" s="32"/>
      <c r="C45" s="441" t="s">
        <v>112</v>
      </c>
      <c r="D45" s="442"/>
      <c r="E45" s="442"/>
      <c r="F45" s="442"/>
      <c r="G45" s="442"/>
      <c r="H45" s="443"/>
      <c r="I45" s="38">
        <v>132</v>
      </c>
      <c r="J45" s="477">
        <v>0</v>
      </c>
      <c r="K45" s="478"/>
      <c r="L45" s="478"/>
      <c r="M45" s="478"/>
      <c r="N45" s="479"/>
      <c r="O45" s="477">
        <v>0</v>
      </c>
      <c r="P45" s="478"/>
      <c r="Q45" s="478"/>
      <c r="R45" s="478"/>
      <c r="S45" s="479"/>
      <c r="T45" s="32"/>
      <c r="V45" s="70"/>
    </row>
    <row r="46" spans="2:22" s="31" customFormat="1" ht="13.5">
      <c r="B46" s="32"/>
      <c r="C46" s="441" t="s">
        <v>116</v>
      </c>
      <c r="D46" s="442"/>
      <c r="E46" s="442"/>
      <c r="F46" s="442"/>
      <c r="G46" s="442"/>
      <c r="H46" s="443"/>
      <c r="I46" s="38">
        <v>133</v>
      </c>
      <c r="J46" s="448">
        <v>0</v>
      </c>
      <c r="K46" s="449"/>
      <c r="L46" s="449"/>
      <c r="M46" s="449"/>
      <c r="N46" s="450"/>
      <c r="O46" s="448">
        <v>0</v>
      </c>
      <c r="P46" s="449"/>
      <c r="Q46" s="449"/>
      <c r="R46" s="449"/>
      <c r="S46" s="450"/>
      <c r="T46" s="32"/>
      <c r="V46" s="70"/>
    </row>
    <row r="47" spans="2:22" s="31" customFormat="1" ht="27.75" customHeight="1">
      <c r="B47" s="32"/>
      <c r="C47" s="441" t="s">
        <v>681</v>
      </c>
      <c r="D47" s="442"/>
      <c r="E47" s="442"/>
      <c r="F47" s="442"/>
      <c r="G47" s="442"/>
      <c r="H47" s="443"/>
      <c r="I47" s="38">
        <v>140</v>
      </c>
      <c r="J47" s="486">
        <f>J28-J34+J38-J42</f>
        <v>3</v>
      </c>
      <c r="K47" s="487"/>
      <c r="L47" s="487"/>
      <c r="M47" s="487"/>
      <c r="N47" s="488"/>
      <c r="O47" s="486">
        <f>O28-O34+O38-O42</f>
        <v>6</v>
      </c>
      <c r="P47" s="487"/>
      <c r="Q47" s="487"/>
      <c r="R47" s="487"/>
      <c r="S47" s="488"/>
      <c r="T47" s="32"/>
      <c r="V47" s="70"/>
    </row>
    <row r="48" spans="2:20" s="31" customFormat="1" ht="13.5">
      <c r="B48" s="32"/>
      <c r="C48" s="441" t="s">
        <v>682</v>
      </c>
      <c r="D48" s="442"/>
      <c r="E48" s="442"/>
      <c r="F48" s="442"/>
      <c r="G48" s="442"/>
      <c r="H48" s="443"/>
      <c r="I48" s="38">
        <v>150</v>
      </c>
      <c r="J48" s="445">
        <f>J27+J47</f>
        <v>11</v>
      </c>
      <c r="K48" s="446"/>
      <c r="L48" s="446"/>
      <c r="M48" s="446"/>
      <c r="N48" s="447"/>
      <c r="O48" s="445">
        <f>O27+O47</f>
        <v>9</v>
      </c>
      <c r="P48" s="446"/>
      <c r="Q48" s="446"/>
      <c r="R48" s="446"/>
      <c r="S48" s="447"/>
      <c r="T48" s="32"/>
    </row>
    <row r="49" spans="2:22" s="31" customFormat="1" ht="13.5">
      <c r="B49" s="32"/>
      <c r="C49" s="441" t="s">
        <v>507</v>
      </c>
      <c r="D49" s="442"/>
      <c r="E49" s="442"/>
      <c r="F49" s="442"/>
      <c r="G49" s="442"/>
      <c r="H49" s="443"/>
      <c r="I49" s="38">
        <v>160</v>
      </c>
      <c r="J49" s="477">
        <v>4</v>
      </c>
      <c r="K49" s="478"/>
      <c r="L49" s="478"/>
      <c r="M49" s="478"/>
      <c r="N49" s="479"/>
      <c r="O49" s="477">
        <v>4</v>
      </c>
      <c r="P49" s="478"/>
      <c r="Q49" s="478"/>
      <c r="R49" s="478"/>
      <c r="S49" s="479"/>
      <c r="T49" s="32"/>
      <c r="V49" s="61" t="s">
        <v>709</v>
      </c>
    </row>
    <row r="50" spans="2:22" s="31" customFormat="1" ht="13.5">
      <c r="B50" s="32"/>
      <c r="C50" s="441" t="s">
        <v>117</v>
      </c>
      <c r="D50" s="442"/>
      <c r="E50" s="442"/>
      <c r="F50" s="442"/>
      <c r="G50" s="442"/>
      <c r="H50" s="443"/>
      <c r="I50" s="38">
        <v>170</v>
      </c>
      <c r="J50" s="468">
        <v>0</v>
      </c>
      <c r="K50" s="469"/>
      <c r="L50" s="469"/>
      <c r="M50" s="469"/>
      <c r="N50" s="470"/>
      <c r="O50" s="468">
        <v>0</v>
      </c>
      <c r="P50" s="469"/>
      <c r="Q50" s="469"/>
      <c r="R50" s="469"/>
      <c r="S50" s="470"/>
      <c r="T50" s="32"/>
      <c r="V50" s="62" t="s">
        <v>129</v>
      </c>
    </row>
    <row r="51" spans="2:22" s="31" customFormat="1" ht="13.5">
      <c r="B51" s="32"/>
      <c r="C51" s="441" t="s">
        <v>118</v>
      </c>
      <c r="D51" s="442"/>
      <c r="E51" s="442"/>
      <c r="F51" s="442"/>
      <c r="G51" s="442"/>
      <c r="H51" s="443"/>
      <c r="I51" s="38">
        <v>180</v>
      </c>
      <c r="J51" s="468">
        <v>0</v>
      </c>
      <c r="K51" s="469"/>
      <c r="L51" s="469"/>
      <c r="M51" s="469"/>
      <c r="N51" s="470"/>
      <c r="O51" s="468">
        <v>0</v>
      </c>
      <c r="P51" s="469"/>
      <c r="Q51" s="469"/>
      <c r="R51" s="469"/>
      <c r="S51" s="470"/>
      <c r="T51" s="32"/>
      <c r="V51" s="62" t="s">
        <v>154</v>
      </c>
    </row>
    <row r="52" spans="2:22" s="31" customFormat="1" ht="13.5">
      <c r="B52" s="32"/>
      <c r="C52" s="441" t="s">
        <v>508</v>
      </c>
      <c r="D52" s="442"/>
      <c r="E52" s="442"/>
      <c r="F52" s="442"/>
      <c r="G52" s="442"/>
      <c r="H52" s="443"/>
      <c r="I52" s="38">
        <v>190</v>
      </c>
      <c r="J52" s="477">
        <v>0</v>
      </c>
      <c r="K52" s="478"/>
      <c r="L52" s="478"/>
      <c r="M52" s="478"/>
      <c r="N52" s="479"/>
      <c r="O52" s="477">
        <v>0</v>
      </c>
      <c r="P52" s="478"/>
      <c r="Q52" s="478"/>
      <c r="R52" s="478"/>
      <c r="S52" s="479"/>
      <c r="T52" s="32"/>
      <c r="V52" s="62" t="s">
        <v>709</v>
      </c>
    </row>
    <row r="53" spans="2:28" s="31" customFormat="1" ht="13.5">
      <c r="B53" s="32"/>
      <c r="C53" s="441" t="s">
        <v>509</v>
      </c>
      <c r="D53" s="442"/>
      <c r="E53" s="442"/>
      <c r="F53" s="442"/>
      <c r="G53" s="442"/>
      <c r="H53" s="443"/>
      <c r="I53" s="38">
        <v>200</v>
      </c>
      <c r="J53" s="448">
        <v>0</v>
      </c>
      <c r="K53" s="449"/>
      <c r="L53" s="449"/>
      <c r="M53" s="449"/>
      <c r="N53" s="450"/>
      <c r="O53" s="448">
        <v>0</v>
      </c>
      <c r="P53" s="449"/>
      <c r="Q53" s="449"/>
      <c r="R53" s="449"/>
      <c r="S53" s="450"/>
      <c r="T53" s="32"/>
      <c r="V53" s="62" t="s">
        <v>709</v>
      </c>
      <c r="X53" s="69"/>
      <c r="Y53" s="69"/>
      <c r="Z53" s="69"/>
      <c r="AA53" s="69"/>
      <c r="AB53" s="69"/>
    </row>
    <row r="54" spans="2:30" s="31" customFormat="1" ht="15" customHeight="1">
      <c r="B54" s="32"/>
      <c r="C54" s="441" t="s">
        <v>170</v>
      </c>
      <c r="D54" s="442"/>
      <c r="E54" s="442"/>
      <c r="F54" s="442"/>
      <c r="G54" s="442"/>
      <c r="H54" s="443"/>
      <c r="I54" s="38">
        <v>210</v>
      </c>
      <c r="J54" s="445">
        <f>J48-J49+J50+J51-J52-J53</f>
        <v>7</v>
      </c>
      <c r="K54" s="446"/>
      <c r="L54" s="446"/>
      <c r="M54" s="446"/>
      <c r="N54" s="447"/>
      <c r="O54" s="445">
        <f>O48-O49+O50+O51-O52-O53</f>
        <v>5</v>
      </c>
      <c r="P54" s="446"/>
      <c r="Q54" s="446"/>
      <c r="R54" s="446"/>
      <c r="S54" s="447"/>
      <c r="T54" s="32"/>
      <c r="V54" s="172"/>
      <c r="W54" s="171" t="str">
        <f>IF(H6="декабрь"," ","≠")</f>
        <v>≠</v>
      </c>
      <c r="X54" s="315">
        <f>IF(H6="декабрь"," ",'прил 1'!I67)</f>
        <v>7</v>
      </c>
      <c r="Y54" s="458" t="str">
        <f>IF(H6="декабрь"," ","стр.210 гр.3 Отчета ≠ стр.470 гр.3 ББ")</f>
        <v>стр.210 гр.3 Отчета ≠ стр.470 гр.3 ББ</v>
      </c>
      <c r="Z54" s="458"/>
      <c r="AA54" s="458"/>
      <c r="AB54" s="458"/>
      <c r="AC54" s="171"/>
      <c r="AD54" s="171"/>
    </row>
    <row r="55" spans="2:28" s="31" customFormat="1" ht="27" customHeight="1">
      <c r="B55" s="32"/>
      <c r="C55" s="441" t="s">
        <v>119</v>
      </c>
      <c r="D55" s="442"/>
      <c r="E55" s="442"/>
      <c r="F55" s="442"/>
      <c r="G55" s="442"/>
      <c r="H55" s="443"/>
      <c r="I55" s="38">
        <v>220</v>
      </c>
      <c r="J55" s="483">
        <v>0</v>
      </c>
      <c r="K55" s="484"/>
      <c r="L55" s="484"/>
      <c r="M55" s="484"/>
      <c r="N55" s="485"/>
      <c r="O55" s="468">
        <v>0</v>
      </c>
      <c r="P55" s="469"/>
      <c r="Q55" s="469"/>
      <c r="R55" s="469"/>
      <c r="S55" s="470"/>
      <c r="T55" s="32"/>
      <c r="V55" s="61" t="s">
        <v>148</v>
      </c>
      <c r="X55" s="69"/>
      <c r="Y55" s="69"/>
      <c r="Z55" s="69"/>
      <c r="AA55" s="69"/>
      <c r="AB55" s="69"/>
    </row>
    <row r="56" spans="2:28" s="31" customFormat="1" ht="27" customHeight="1">
      <c r="B56" s="32"/>
      <c r="C56" s="441" t="s">
        <v>162</v>
      </c>
      <c r="D56" s="442"/>
      <c r="E56" s="442"/>
      <c r="F56" s="442"/>
      <c r="G56" s="442"/>
      <c r="H56" s="443"/>
      <c r="I56" s="38">
        <v>230</v>
      </c>
      <c r="J56" s="483">
        <v>0</v>
      </c>
      <c r="K56" s="484"/>
      <c r="L56" s="484"/>
      <c r="M56" s="484"/>
      <c r="N56" s="485"/>
      <c r="O56" s="468">
        <v>0</v>
      </c>
      <c r="P56" s="469"/>
      <c r="Q56" s="469"/>
      <c r="R56" s="469"/>
      <c r="S56" s="470"/>
      <c r="T56" s="32"/>
      <c r="V56" s="61"/>
      <c r="X56" s="69"/>
      <c r="Y56" s="69"/>
      <c r="Z56" s="69"/>
      <c r="AA56" s="69"/>
      <c r="AB56" s="69"/>
    </row>
    <row r="57" spans="2:28" s="31" customFormat="1" ht="13.5">
      <c r="B57" s="32"/>
      <c r="C57" s="441" t="s">
        <v>683</v>
      </c>
      <c r="D57" s="442"/>
      <c r="E57" s="442"/>
      <c r="F57" s="442"/>
      <c r="G57" s="442"/>
      <c r="H57" s="443"/>
      <c r="I57" s="38">
        <v>240</v>
      </c>
      <c r="J57" s="445">
        <f>J54+J55+J56</f>
        <v>7</v>
      </c>
      <c r="K57" s="446"/>
      <c r="L57" s="446"/>
      <c r="M57" s="446"/>
      <c r="N57" s="447"/>
      <c r="O57" s="445">
        <f>O54+O55+O56</f>
        <v>5</v>
      </c>
      <c r="P57" s="446"/>
      <c r="Q57" s="446"/>
      <c r="R57" s="446"/>
      <c r="S57" s="447"/>
      <c r="T57" s="32"/>
      <c r="X57" s="69"/>
      <c r="Y57" s="69"/>
      <c r="Z57" s="69"/>
      <c r="AA57" s="69"/>
      <c r="AB57" s="69"/>
    </row>
    <row r="58" spans="2:28" s="31" customFormat="1" ht="13.5">
      <c r="B58" s="32"/>
      <c r="C58" s="441" t="s">
        <v>120</v>
      </c>
      <c r="D58" s="442"/>
      <c r="E58" s="442"/>
      <c r="F58" s="442"/>
      <c r="G58" s="442"/>
      <c r="H58" s="443"/>
      <c r="I58" s="38">
        <v>250</v>
      </c>
      <c r="J58" s="468">
        <v>0</v>
      </c>
      <c r="K58" s="469"/>
      <c r="L58" s="469"/>
      <c r="M58" s="469"/>
      <c r="N58" s="470"/>
      <c r="O58" s="468">
        <v>0</v>
      </c>
      <c r="P58" s="469"/>
      <c r="Q58" s="469"/>
      <c r="R58" s="469"/>
      <c r="S58" s="470"/>
      <c r="T58" s="32"/>
      <c r="V58" s="61"/>
      <c r="W58" s="313"/>
      <c r="X58" s="314">
        <f>J54/496435</f>
        <v>1.410053682758065E-05</v>
      </c>
      <c r="Y58" s="314">
        <f>O54/496435</f>
        <v>1.0071812019700464E-05</v>
      </c>
      <c r="Z58" s="69"/>
      <c r="AA58" s="69"/>
      <c r="AB58" s="69"/>
    </row>
    <row r="59" spans="2:25" s="31" customFormat="1" ht="13.5">
      <c r="B59" s="32"/>
      <c r="C59" s="441" t="s">
        <v>121</v>
      </c>
      <c r="D59" s="442"/>
      <c r="E59" s="442"/>
      <c r="F59" s="442"/>
      <c r="G59" s="442"/>
      <c r="H59" s="443"/>
      <c r="I59" s="38">
        <v>260</v>
      </c>
      <c r="J59" s="468">
        <v>0</v>
      </c>
      <c r="K59" s="469"/>
      <c r="L59" s="469"/>
      <c r="M59" s="469"/>
      <c r="N59" s="470"/>
      <c r="O59" s="468">
        <v>0</v>
      </c>
      <c r="P59" s="469"/>
      <c r="Q59" s="469"/>
      <c r="R59" s="469"/>
      <c r="S59" s="470"/>
      <c r="T59" s="32"/>
      <c r="V59" s="61"/>
      <c r="W59" s="313"/>
      <c r="X59" s="314">
        <f>J54/496435</f>
        <v>1.410053682758065E-05</v>
      </c>
      <c r="Y59" s="314">
        <f>O54/496435</f>
        <v>1.0071812019700464E-05</v>
      </c>
    </row>
    <row r="60" spans="2:20" ht="15.75">
      <c r="B60" s="40"/>
      <c r="C60" s="41"/>
      <c r="D60" s="41"/>
      <c r="E60" s="41"/>
      <c r="F60" s="41"/>
      <c r="G60" s="41"/>
      <c r="H60" s="41"/>
      <c r="I60" s="40"/>
      <c r="J60" s="40"/>
      <c r="K60" s="40"/>
      <c r="L60" s="40"/>
      <c r="M60" s="55"/>
      <c r="N60" s="40"/>
      <c r="O60" s="40"/>
      <c r="P60" s="40"/>
      <c r="Q60" s="40"/>
      <c r="R60" s="40"/>
      <c r="S60" s="40"/>
      <c r="T60" s="40"/>
    </row>
    <row r="61" spans="2:20" s="1" customFormat="1" ht="15">
      <c r="B61" s="2"/>
      <c r="C61" s="489" t="s">
        <v>62</v>
      </c>
      <c r="D61" s="489"/>
      <c r="E61" s="3"/>
      <c r="F61" s="490"/>
      <c r="G61" s="490"/>
      <c r="H61" s="490"/>
      <c r="I61" s="3"/>
      <c r="J61" s="490" t="str">
        <f>IF('прил 1'!I98=0," ",'прил 1'!I98)</f>
        <v>М. В. Максимов</v>
      </c>
      <c r="K61" s="490"/>
      <c r="L61" s="490"/>
      <c r="M61" s="490"/>
      <c r="N61" s="490"/>
      <c r="O61" s="490"/>
      <c r="P61" s="2"/>
      <c r="Q61" s="2"/>
      <c r="R61" s="2"/>
      <c r="S61" s="2"/>
      <c r="T61" s="2"/>
    </row>
    <row r="62" spans="2:20" s="20" customFormat="1" ht="12">
      <c r="B62" s="21"/>
      <c r="C62" s="22" t="s">
        <v>65</v>
      </c>
      <c r="D62" s="22"/>
      <c r="E62" s="22"/>
      <c r="F62" s="354" t="s">
        <v>64</v>
      </c>
      <c r="G62" s="354"/>
      <c r="H62" s="354"/>
      <c r="I62" s="23"/>
      <c r="J62" s="354" t="s">
        <v>60</v>
      </c>
      <c r="K62" s="354"/>
      <c r="L62" s="354"/>
      <c r="M62" s="354"/>
      <c r="N62" s="354"/>
      <c r="O62" s="354"/>
      <c r="P62" s="21"/>
      <c r="Q62" s="21"/>
      <c r="R62" s="21"/>
      <c r="S62" s="21"/>
      <c r="T62" s="21"/>
    </row>
    <row r="63" spans="2:20" s="1" customFormat="1" ht="15">
      <c r="B63" s="2"/>
      <c r="C63" s="489" t="s">
        <v>63</v>
      </c>
      <c r="D63" s="489"/>
      <c r="E63" s="3"/>
      <c r="F63" s="490"/>
      <c r="G63" s="490"/>
      <c r="H63" s="490"/>
      <c r="I63" s="3"/>
      <c r="J63" s="490" t="str">
        <f>IF('прил 1'!I100=0," ",'прил 1'!I100)</f>
        <v>Т. В. Бельская</v>
      </c>
      <c r="K63" s="490"/>
      <c r="L63" s="490"/>
      <c r="M63" s="490"/>
      <c r="N63" s="490"/>
      <c r="O63" s="490"/>
      <c r="P63" s="2"/>
      <c r="Q63" s="2"/>
      <c r="R63" s="2"/>
      <c r="S63" s="2"/>
      <c r="T63" s="2"/>
    </row>
    <row r="64" spans="2:20" s="1" customFormat="1" ht="15">
      <c r="B64" s="2"/>
      <c r="C64" s="30"/>
      <c r="D64" s="30"/>
      <c r="E64" s="30"/>
      <c r="F64" s="354" t="s">
        <v>64</v>
      </c>
      <c r="G64" s="354"/>
      <c r="H64" s="354"/>
      <c r="I64" s="23"/>
      <c r="J64" s="354" t="s">
        <v>60</v>
      </c>
      <c r="K64" s="354"/>
      <c r="L64" s="354"/>
      <c r="M64" s="354"/>
      <c r="N64" s="354"/>
      <c r="O64" s="354"/>
      <c r="P64" s="2"/>
      <c r="Q64" s="2"/>
      <c r="R64" s="2"/>
      <c r="S64" s="2"/>
      <c r="T64" s="2"/>
    </row>
    <row r="65" spans="2:20" s="1" customFormat="1" ht="13.5">
      <c r="B65" s="2"/>
      <c r="C65" s="507">
        <f ca="1">TODAY()</f>
        <v>45048</v>
      </c>
      <c r="D65" s="507"/>
      <c r="E65" s="2"/>
      <c r="F65" s="2"/>
      <c r="G65" s="2"/>
      <c r="H65" s="2"/>
      <c r="I65" s="2"/>
      <c r="J65" s="2"/>
      <c r="K65" s="2"/>
      <c r="L65" s="2"/>
      <c r="M65" s="53"/>
      <c r="N65" s="2"/>
      <c r="O65" s="2"/>
      <c r="P65" s="2"/>
      <c r="Q65" s="2"/>
      <c r="R65" s="2"/>
      <c r="S65" s="2"/>
      <c r="T65" s="2"/>
    </row>
    <row r="66" spans="2:20" s="1" customFormat="1" ht="13.5">
      <c r="B66" s="2"/>
      <c r="C66" s="2"/>
      <c r="D66" s="2"/>
      <c r="E66" s="2"/>
      <c r="F66" s="2"/>
      <c r="G66" s="2"/>
      <c r="H66" s="2"/>
      <c r="I66" s="2"/>
      <c r="J66" s="2"/>
      <c r="K66" s="2"/>
      <c r="L66" s="2"/>
      <c r="M66" s="53"/>
      <c r="N66" s="2"/>
      <c r="O66" s="2"/>
      <c r="P66" s="2"/>
      <c r="Q66" s="2"/>
      <c r="R66" s="2"/>
      <c r="S66" s="2"/>
      <c r="T66" s="2"/>
    </row>
    <row r="67" spans="2:20" ht="6" customHeight="1">
      <c r="B67" s="40"/>
      <c r="C67" s="40"/>
      <c r="D67" s="40"/>
      <c r="E67" s="40"/>
      <c r="F67" s="40"/>
      <c r="G67" s="40"/>
      <c r="H67" s="40"/>
      <c r="I67" s="40"/>
      <c r="J67" s="40"/>
      <c r="K67" s="40"/>
      <c r="L67" s="40"/>
      <c r="M67" s="55"/>
      <c r="N67" s="40"/>
      <c r="O67" s="40"/>
      <c r="P67" s="40"/>
      <c r="Q67" s="40"/>
      <c r="R67" s="40"/>
      <c r="S67" s="40"/>
      <c r="T67" s="40"/>
    </row>
  </sheetData>
  <sheetProtection/>
  <mergeCells count="164">
    <mergeCell ref="Q4:S4"/>
    <mergeCell ref="C65:D65"/>
    <mergeCell ref="F61:H61"/>
    <mergeCell ref="J61:O61"/>
    <mergeCell ref="J52:N52"/>
    <mergeCell ref="O52:S52"/>
    <mergeCell ref="C53:H53"/>
    <mergeCell ref="J53:N53"/>
    <mergeCell ref="O53:S53"/>
    <mergeCell ref="O59:S59"/>
    <mergeCell ref="J21:N21"/>
    <mergeCell ref="C52:H52"/>
    <mergeCell ref="O51:S51"/>
    <mergeCell ref="C55:H55"/>
    <mergeCell ref="J55:N55"/>
    <mergeCell ref="O55:S55"/>
    <mergeCell ref="C48:H48"/>
    <mergeCell ref="C50:H50"/>
    <mergeCell ref="C46:H46"/>
    <mergeCell ref="O46:S46"/>
    <mergeCell ref="H6:I6"/>
    <mergeCell ref="C7:I7"/>
    <mergeCell ref="C14:E14"/>
    <mergeCell ref="I16:I17"/>
    <mergeCell ref="F13:S13"/>
    <mergeCell ref="F11:S11"/>
    <mergeCell ref="C10:E10"/>
    <mergeCell ref="J6:N6"/>
    <mergeCell ref="C9:E9"/>
    <mergeCell ref="F9:S9"/>
    <mergeCell ref="J45:N45"/>
    <mergeCell ref="O45:S45"/>
    <mergeCell ref="O19:S19"/>
    <mergeCell ref="O18:S18"/>
    <mergeCell ref="C45:H45"/>
    <mergeCell ref="C61:D61"/>
    <mergeCell ref="C59:H59"/>
    <mergeCell ref="J59:N59"/>
    <mergeCell ref="O21:S21"/>
    <mergeCell ref="C49:H49"/>
    <mergeCell ref="J64:O64"/>
    <mergeCell ref="K16:L16"/>
    <mergeCell ref="J17:N17"/>
    <mergeCell ref="F8:S8"/>
    <mergeCell ref="F64:H64"/>
    <mergeCell ref="C54:H54"/>
    <mergeCell ref="J54:N54"/>
    <mergeCell ref="O54:S54"/>
    <mergeCell ref="C8:E8"/>
    <mergeCell ref="O57:S57"/>
    <mergeCell ref="C44:H44"/>
    <mergeCell ref="C12:E12"/>
    <mergeCell ref="J46:N46"/>
    <mergeCell ref="C41:H41"/>
    <mergeCell ref="J41:N41"/>
    <mergeCell ref="F12:S12"/>
    <mergeCell ref="F14:S14"/>
    <mergeCell ref="C16:H17"/>
    <mergeCell ref="C18:H18"/>
    <mergeCell ref="J18:N18"/>
    <mergeCell ref="O47:S47"/>
    <mergeCell ref="O48:S48"/>
    <mergeCell ref="C63:D63"/>
    <mergeCell ref="F63:H63"/>
    <mergeCell ref="J63:O63"/>
    <mergeCell ref="O56:S56"/>
    <mergeCell ref="C57:H57"/>
    <mergeCell ref="J57:N57"/>
    <mergeCell ref="C58:H58"/>
    <mergeCell ref="J62:O62"/>
    <mergeCell ref="F62:H62"/>
    <mergeCell ref="C56:H56"/>
    <mergeCell ref="C51:H51"/>
    <mergeCell ref="O20:S20"/>
    <mergeCell ref="J20:N20"/>
    <mergeCell ref="C36:H36"/>
    <mergeCell ref="O36:S36"/>
    <mergeCell ref="J35:N35"/>
    <mergeCell ref="C35:H35"/>
    <mergeCell ref="J48:N48"/>
    <mergeCell ref="C47:H47"/>
    <mergeCell ref="J47:N47"/>
    <mergeCell ref="J44:N44"/>
    <mergeCell ref="J37:N37"/>
    <mergeCell ref="J39:N39"/>
    <mergeCell ref="O39:S39"/>
    <mergeCell ref="O44:S44"/>
    <mergeCell ref="O38:S38"/>
    <mergeCell ref="J40:N40"/>
    <mergeCell ref="C38:H38"/>
    <mergeCell ref="J58:N58"/>
    <mergeCell ref="O49:S49"/>
    <mergeCell ref="J56:N56"/>
    <mergeCell ref="J49:N49"/>
    <mergeCell ref="J50:N50"/>
    <mergeCell ref="O50:S50"/>
    <mergeCell ref="J51:N51"/>
    <mergeCell ref="O58:S58"/>
    <mergeCell ref="O34:S34"/>
    <mergeCell ref="C33:H33"/>
    <mergeCell ref="J33:N33"/>
    <mergeCell ref="C34:H34"/>
    <mergeCell ref="J34:N34"/>
    <mergeCell ref="C27:H27"/>
    <mergeCell ref="J27:N27"/>
    <mergeCell ref="J32:N32"/>
    <mergeCell ref="O29:S29"/>
    <mergeCell ref="C30:H30"/>
    <mergeCell ref="J38:N38"/>
    <mergeCell ref="C39:H39"/>
    <mergeCell ref="C42:H42"/>
    <mergeCell ref="J42:N42"/>
    <mergeCell ref="O40:S40"/>
    <mergeCell ref="O43:S43"/>
    <mergeCell ref="C43:H43"/>
    <mergeCell ref="C40:H40"/>
    <mergeCell ref="J43:N43"/>
    <mergeCell ref="O41:S41"/>
    <mergeCell ref="O42:S42"/>
    <mergeCell ref="O37:S37"/>
    <mergeCell ref="O31:S31"/>
    <mergeCell ref="O32:S32"/>
    <mergeCell ref="C37:H37"/>
    <mergeCell ref="O35:S35"/>
    <mergeCell ref="J36:N36"/>
    <mergeCell ref="C31:H31"/>
    <mergeCell ref="J31:N31"/>
    <mergeCell ref="C32:H32"/>
    <mergeCell ref="J30:N30"/>
    <mergeCell ref="O30:S30"/>
    <mergeCell ref="C28:H28"/>
    <mergeCell ref="J28:N28"/>
    <mergeCell ref="C29:H29"/>
    <mergeCell ref="J29:N29"/>
    <mergeCell ref="C26:H26"/>
    <mergeCell ref="J24:N24"/>
    <mergeCell ref="O33:S33"/>
    <mergeCell ref="C24:H24"/>
    <mergeCell ref="J26:N26"/>
    <mergeCell ref="O26:S26"/>
    <mergeCell ref="J25:N25"/>
    <mergeCell ref="O25:S25"/>
    <mergeCell ref="C25:H25"/>
    <mergeCell ref="O27:S27"/>
    <mergeCell ref="O17:S17"/>
    <mergeCell ref="C13:E13"/>
    <mergeCell ref="O28:S28"/>
    <mergeCell ref="Y54:AB54"/>
    <mergeCell ref="C23:H23"/>
    <mergeCell ref="C19:H19"/>
    <mergeCell ref="J19:N19"/>
    <mergeCell ref="C22:H22"/>
    <mergeCell ref="C20:H20"/>
    <mergeCell ref="C21:H21"/>
    <mergeCell ref="C11:E11"/>
    <mergeCell ref="K3:S3"/>
    <mergeCell ref="O24:S24"/>
    <mergeCell ref="C5:S5"/>
    <mergeCell ref="J22:N22"/>
    <mergeCell ref="O22:S22"/>
    <mergeCell ref="J23:N23"/>
    <mergeCell ref="O23:S23"/>
    <mergeCell ref="F10:S10"/>
    <mergeCell ref="P16:Q16"/>
  </mergeCells>
  <conditionalFormatting sqref="W54:AB54">
    <cfRule type="expression" priority="1" dxfId="38"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3">
    <tabColor indexed="48"/>
  </sheetPr>
  <dimension ref="B2:AE112"/>
  <sheetViews>
    <sheetView zoomScaleSheetLayoutView="100" zoomScalePageLayoutView="0" workbookViewId="0" topLeftCell="A42">
      <selection activeCell="M78" sqref="M78:N78"/>
    </sheetView>
  </sheetViews>
  <sheetFormatPr defaultColWidth="9.140625" defaultRowHeight="15"/>
  <cols>
    <col min="1" max="2" width="0.85546875" style="31" customWidth="1"/>
    <col min="3" max="3" width="32.140625" style="31" customWidth="1"/>
    <col min="4" max="4" width="4.8515625" style="31" customWidth="1"/>
    <col min="5" max="8" width="4.00390625" style="31" customWidth="1"/>
    <col min="9" max="9" width="4.8515625" style="31" customWidth="1"/>
    <col min="10" max="14" width="4.00390625" style="31" customWidth="1"/>
    <col min="15" max="15" width="4.7109375" style="31" customWidth="1"/>
    <col min="16" max="16" width="4.00390625" style="31" customWidth="1"/>
    <col min="17" max="17" width="4.140625" style="31" customWidth="1"/>
    <col min="18" max="19" width="4.00390625" style="31" customWidth="1"/>
    <col min="20" max="20" width="4.7109375" style="31" customWidth="1"/>
    <col min="21" max="21" width="0.85546875" style="31" customWidth="1"/>
    <col min="22" max="22" width="1.8515625" style="31" customWidth="1"/>
    <col min="23" max="23" width="12.28125" style="31" customWidth="1"/>
    <col min="24" max="24" width="9.7109375" style="31" customWidth="1"/>
    <col min="25" max="25" width="4.140625" style="31" customWidth="1"/>
    <col min="26" max="26" width="11.421875" style="31" customWidth="1"/>
    <col min="27" max="27" width="11.57421875" style="31" customWidth="1"/>
    <col min="28" max="28" width="11.421875" style="31" customWidth="1"/>
    <col min="29" max="16384" width="9.140625" style="31" customWidth="1"/>
  </cols>
  <sheetData>
    <row r="1" ht="6" customHeight="1"/>
    <row r="2" spans="2:21" ht="6" customHeight="1">
      <c r="B2" s="32"/>
      <c r="C2" s="48"/>
      <c r="D2" s="71"/>
      <c r="E2" s="32"/>
      <c r="F2" s="32"/>
      <c r="G2" s="32"/>
      <c r="H2" s="32"/>
      <c r="I2" s="32"/>
      <c r="J2" s="32"/>
      <c r="K2" s="32"/>
      <c r="L2" s="32"/>
      <c r="M2" s="32"/>
      <c r="N2" s="32"/>
      <c r="O2" s="32"/>
      <c r="P2" s="32"/>
      <c r="Q2" s="32"/>
      <c r="R2" s="32"/>
      <c r="S2" s="32"/>
      <c r="T2" s="32"/>
      <c r="U2" s="32"/>
    </row>
    <row r="3" spans="2:21" ht="83.25" customHeight="1">
      <c r="B3" s="32"/>
      <c r="C3" s="48"/>
      <c r="D3" s="48"/>
      <c r="E3" s="48"/>
      <c r="F3" s="48"/>
      <c r="G3" s="48"/>
      <c r="H3" s="48"/>
      <c r="I3" s="32"/>
      <c r="J3" s="32"/>
      <c r="K3" s="517" t="s">
        <v>688</v>
      </c>
      <c r="L3" s="517"/>
      <c r="M3" s="517"/>
      <c r="N3" s="517"/>
      <c r="O3" s="517"/>
      <c r="P3" s="517"/>
      <c r="Q3" s="517"/>
      <c r="R3" s="517"/>
      <c r="S3" s="517"/>
      <c r="T3" s="517"/>
      <c r="U3" s="32"/>
    </row>
    <row r="4" spans="2:21" ht="29.25" customHeight="1">
      <c r="B4" s="32"/>
      <c r="C4" s="553" t="s">
        <v>510</v>
      </c>
      <c r="D4" s="553"/>
      <c r="E4" s="553"/>
      <c r="F4" s="553"/>
      <c r="G4" s="553"/>
      <c r="H4" s="553"/>
      <c r="I4" s="553"/>
      <c r="J4" s="553"/>
      <c r="K4" s="553"/>
      <c r="L4" s="553"/>
      <c r="M4" s="553"/>
      <c r="N4" s="553"/>
      <c r="O4" s="553"/>
      <c r="P4" s="553"/>
      <c r="Q4" s="553"/>
      <c r="R4" s="553"/>
      <c r="S4" s="553"/>
      <c r="T4" s="553"/>
      <c r="U4" s="32"/>
    </row>
    <row r="5" spans="2:21" ht="13.5">
      <c r="B5" s="32"/>
      <c r="C5" s="48"/>
      <c r="D5" s="49" t="s">
        <v>86</v>
      </c>
      <c r="E5" s="555" t="str">
        <f>'прил 1'!W9</f>
        <v>январь</v>
      </c>
      <c r="F5" s="555"/>
      <c r="G5" s="51" t="s">
        <v>123</v>
      </c>
      <c r="H5" s="500" t="str">
        <f>'прил 1'!X9</f>
        <v>март</v>
      </c>
      <c r="I5" s="500"/>
      <c r="J5" s="505">
        <f>'прил 1'!I21</f>
        <v>45016</v>
      </c>
      <c r="K5" s="505"/>
      <c r="L5" s="505"/>
      <c r="M5" s="505"/>
      <c r="N5" s="505"/>
      <c r="O5" s="48"/>
      <c r="P5" s="52"/>
      <c r="Q5" s="52"/>
      <c r="R5" s="52"/>
      <c r="S5" s="52"/>
      <c r="T5" s="32"/>
      <c r="U5" s="32"/>
    </row>
    <row r="6" spans="2:21" ht="9" customHeight="1">
      <c r="B6" s="32"/>
      <c r="C6" s="501"/>
      <c r="D6" s="502"/>
      <c r="E6" s="502"/>
      <c r="F6" s="502"/>
      <c r="G6" s="502"/>
      <c r="H6" s="502"/>
      <c r="I6" s="502"/>
      <c r="J6" s="32"/>
      <c r="K6" s="32"/>
      <c r="L6" s="32"/>
      <c r="M6" s="54"/>
      <c r="N6" s="32"/>
      <c r="O6" s="32"/>
      <c r="P6" s="32"/>
      <c r="Q6" s="32"/>
      <c r="R6" s="32"/>
      <c r="S6" s="32"/>
      <c r="T6" s="32"/>
      <c r="U6" s="32"/>
    </row>
    <row r="7" spans="2:21" ht="13.5">
      <c r="B7" s="32"/>
      <c r="C7" s="441" t="s">
        <v>1</v>
      </c>
      <c r="D7" s="442"/>
      <c r="E7" s="443"/>
      <c r="F7" s="554" t="str">
        <f>IF('прил 1'!F8=0," ",'прил 1'!F8)</f>
        <v>Открытое акционерное общество "Мир услуг Плюс"</v>
      </c>
      <c r="G7" s="554"/>
      <c r="H7" s="554"/>
      <c r="I7" s="554"/>
      <c r="J7" s="554"/>
      <c r="K7" s="554"/>
      <c r="L7" s="554"/>
      <c r="M7" s="554"/>
      <c r="N7" s="554"/>
      <c r="O7" s="554"/>
      <c r="P7" s="554"/>
      <c r="Q7" s="554"/>
      <c r="R7" s="554"/>
      <c r="S7" s="554"/>
      <c r="T7" s="554"/>
      <c r="U7" s="32"/>
    </row>
    <row r="8" spans="2:21" ht="13.5">
      <c r="B8" s="32"/>
      <c r="C8" s="441" t="s">
        <v>2</v>
      </c>
      <c r="D8" s="442"/>
      <c r="E8" s="443"/>
      <c r="F8" s="554">
        <f>IF('прил 1'!F9=0," ",'прил 1'!F9)</f>
        <v>300003448</v>
      </c>
      <c r="G8" s="554"/>
      <c r="H8" s="554"/>
      <c r="I8" s="554"/>
      <c r="J8" s="554"/>
      <c r="K8" s="554"/>
      <c r="L8" s="554"/>
      <c r="M8" s="554"/>
      <c r="N8" s="554"/>
      <c r="O8" s="554"/>
      <c r="P8" s="554"/>
      <c r="Q8" s="554"/>
      <c r="R8" s="554"/>
      <c r="S8" s="554"/>
      <c r="T8" s="554"/>
      <c r="U8" s="32"/>
    </row>
    <row r="9" spans="2:21" ht="13.5">
      <c r="B9" s="32"/>
      <c r="C9" s="441" t="s">
        <v>3</v>
      </c>
      <c r="D9" s="442"/>
      <c r="E9" s="443"/>
      <c r="F9" s="554" t="str">
        <f>IF('прил 1'!F10=0," ",'прил 1'!F10)</f>
        <v>Оказание бытовых услуг</v>
      </c>
      <c r="G9" s="554"/>
      <c r="H9" s="554"/>
      <c r="I9" s="554"/>
      <c r="J9" s="554"/>
      <c r="K9" s="554"/>
      <c r="L9" s="554"/>
      <c r="M9" s="554"/>
      <c r="N9" s="554"/>
      <c r="O9" s="554"/>
      <c r="P9" s="554"/>
      <c r="Q9" s="554"/>
      <c r="R9" s="554"/>
      <c r="S9" s="554"/>
      <c r="T9" s="554"/>
      <c r="U9" s="32"/>
    </row>
    <row r="10" spans="2:21" ht="13.5">
      <c r="B10" s="32"/>
      <c r="C10" s="441" t="s">
        <v>4</v>
      </c>
      <c r="D10" s="442"/>
      <c r="E10" s="443"/>
      <c r="F10" s="554" t="str">
        <f>IF('прил 1'!F11=0," ",'прил 1'!F11)</f>
        <v>Частная с долей государства</v>
      </c>
      <c r="G10" s="554"/>
      <c r="H10" s="554"/>
      <c r="I10" s="554"/>
      <c r="J10" s="554"/>
      <c r="K10" s="554"/>
      <c r="L10" s="554"/>
      <c r="M10" s="554"/>
      <c r="N10" s="554"/>
      <c r="O10" s="554"/>
      <c r="P10" s="554"/>
      <c r="Q10" s="554"/>
      <c r="R10" s="554"/>
      <c r="S10" s="554"/>
      <c r="T10" s="554"/>
      <c r="U10" s="32"/>
    </row>
    <row r="11" spans="2:21" ht="13.5">
      <c r="B11" s="32"/>
      <c r="C11" s="441" t="s">
        <v>5</v>
      </c>
      <c r="D11" s="442"/>
      <c r="E11" s="443"/>
      <c r="F11" s="554" t="str">
        <f>IF('прил 1'!F12=0," ",'прил 1'!F12)</f>
        <v>Общее собрание акционеров</v>
      </c>
      <c r="G11" s="554"/>
      <c r="H11" s="554"/>
      <c r="I11" s="554"/>
      <c r="J11" s="554"/>
      <c r="K11" s="554"/>
      <c r="L11" s="554"/>
      <c r="M11" s="554"/>
      <c r="N11" s="554"/>
      <c r="O11" s="554"/>
      <c r="P11" s="554"/>
      <c r="Q11" s="554"/>
      <c r="R11" s="554"/>
      <c r="S11" s="554"/>
      <c r="T11" s="554"/>
      <c r="U11" s="32"/>
    </row>
    <row r="12" spans="2:21" ht="13.5">
      <c r="B12" s="32"/>
      <c r="C12" s="441" t="s">
        <v>6</v>
      </c>
      <c r="D12" s="442"/>
      <c r="E12" s="443"/>
      <c r="F12" s="554" t="str">
        <f>IF('прил 1'!F13=0," ",'прил 1'!F13)</f>
        <v>тыс. руб.</v>
      </c>
      <c r="G12" s="554"/>
      <c r="H12" s="554"/>
      <c r="I12" s="554"/>
      <c r="J12" s="554"/>
      <c r="K12" s="554"/>
      <c r="L12" s="554"/>
      <c r="M12" s="554"/>
      <c r="N12" s="554"/>
      <c r="O12" s="554"/>
      <c r="P12" s="554"/>
      <c r="Q12" s="554"/>
      <c r="R12" s="554"/>
      <c r="S12" s="554"/>
      <c r="T12" s="554"/>
      <c r="U12" s="32"/>
    </row>
    <row r="13" spans="2:21" ht="13.5">
      <c r="B13" s="32"/>
      <c r="C13" s="441" t="s">
        <v>7</v>
      </c>
      <c r="D13" s="442"/>
      <c r="E13" s="443"/>
      <c r="F13" s="554" t="str">
        <f>IF('прил 1'!F14=0," ",'прил 1'!F14)</f>
        <v>г.Витебск, Димитрова, 40а</v>
      </c>
      <c r="G13" s="554"/>
      <c r="H13" s="554"/>
      <c r="I13" s="554"/>
      <c r="J13" s="554"/>
      <c r="K13" s="554"/>
      <c r="L13" s="554"/>
      <c r="M13" s="554"/>
      <c r="N13" s="554"/>
      <c r="O13" s="554"/>
      <c r="P13" s="554"/>
      <c r="Q13" s="554"/>
      <c r="R13" s="554"/>
      <c r="S13" s="554"/>
      <c r="T13" s="554"/>
      <c r="U13" s="32"/>
    </row>
    <row r="14" spans="2:21" ht="9" customHeight="1">
      <c r="B14" s="32"/>
      <c r="C14" s="32"/>
      <c r="D14" s="32"/>
      <c r="E14" s="32"/>
      <c r="F14" s="32"/>
      <c r="G14" s="32"/>
      <c r="H14" s="32"/>
      <c r="I14" s="32"/>
      <c r="J14" s="32"/>
      <c r="K14" s="32"/>
      <c r="L14" s="32"/>
      <c r="M14" s="32"/>
      <c r="N14" s="32"/>
      <c r="O14" s="32"/>
      <c r="P14" s="32"/>
      <c r="Q14" s="32"/>
      <c r="R14" s="32"/>
      <c r="S14" s="32"/>
      <c r="T14" s="32"/>
      <c r="U14" s="32"/>
    </row>
    <row r="15" spans="2:21" ht="83.25" customHeight="1">
      <c r="B15" s="32"/>
      <c r="C15" s="73" t="s">
        <v>87</v>
      </c>
      <c r="D15" s="73" t="s">
        <v>163</v>
      </c>
      <c r="E15" s="550" t="s">
        <v>164</v>
      </c>
      <c r="F15" s="550"/>
      <c r="G15" s="548" t="s">
        <v>165</v>
      </c>
      <c r="H15" s="548"/>
      <c r="I15" s="548" t="s">
        <v>166</v>
      </c>
      <c r="J15" s="548"/>
      <c r="K15" s="550" t="s">
        <v>167</v>
      </c>
      <c r="L15" s="550"/>
      <c r="M15" s="550" t="s">
        <v>168</v>
      </c>
      <c r="N15" s="550"/>
      <c r="O15" s="551" t="s">
        <v>169</v>
      </c>
      <c r="P15" s="552"/>
      <c r="Q15" s="550" t="s">
        <v>170</v>
      </c>
      <c r="R15" s="550"/>
      <c r="S15" s="550" t="s">
        <v>171</v>
      </c>
      <c r="T15" s="550"/>
      <c r="U15" s="32"/>
    </row>
    <row r="16" spans="2:21" ht="13.5">
      <c r="B16" s="32"/>
      <c r="C16" s="33">
        <v>1</v>
      </c>
      <c r="D16" s="33">
        <v>2</v>
      </c>
      <c r="E16" s="549">
        <v>3</v>
      </c>
      <c r="F16" s="549"/>
      <c r="G16" s="549">
        <v>4</v>
      </c>
      <c r="H16" s="549"/>
      <c r="I16" s="549">
        <v>5</v>
      </c>
      <c r="J16" s="549"/>
      <c r="K16" s="549">
        <v>6</v>
      </c>
      <c r="L16" s="549"/>
      <c r="M16" s="549">
        <v>7</v>
      </c>
      <c r="N16" s="549"/>
      <c r="O16" s="549">
        <v>8</v>
      </c>
      <c r="P16" s="549"/>
      <c r="Q16" s="549">
        <v>9</v>
      </c>
      <c r="R16" s="549"/>
      <c r="S16" s="549">
        <v>10</v>
      </c>
      <c r="T16" s="549"/>
      <c r="U16" s="32"/>
    </row>
    <row r="17" spans="2:25" ht="13.5" customHeight="1">
      <c r="B17" s="32"/>
      <c r="C17" s="79" t="str">
        <f>CONCATENATE("Остаток на ",DAY('прил 1'!O20),".",MONTH('прил 1'!O20),".",YEAR('прил 1'!O20)-1," г.")</f>
        <v>Остаток на 31.12.2021 г.</v>
      </c>
      <c r="D17" s="74" t="s">
        <v>90</v>
      </c>
      <c r="E17" s="543">
        <v>179</v>
      </c>
      <c r="F17" s="544"/>
      <c r="G17" s="546">
        <v>0</v>
      </c>
      <c r="H17" s="547"/>
      <c r="I17" s="546">
        <v>0</v>
      </c>
      <c r="J17" s="547"/>
      <c r="K17" s="543">
        <v>0</v>
      </c>
      <c r="L17" s="544"/>
      <c r="M17" s="543">
        <v>817</v>
      </c>
      <c r="N17" s="544"/>
      <c r="O17" s="543">
        <v>339</v>
      </c>
      <c r="P17" s="544"/>
      <c r="Q17" s="543">
        <v>0</v>
      </c>
      <c r="R17" s="544"/>
      <c r="S17" s="515">
        <f>SUM(E17,K17:R17)-G17-I17</f>
        <v>1335</v>
      </c>
      <c r="T17" s="516"/>
      <c r="U17" s="32"/>
      <c r="W17" s="526" t="s">
        <v>710</v>
      </c>
      <c r="X17" s="527"/>
      <c r="Y17" s="528"/>
    </row>
    <row r="18" spans="2:24" ht="40.5">
      <c r="B18" s="32"/>
      <c r="C18" s="75" t="s">
        <v>172</v>
      </c>
      <c r="D18" s="35" t="s">
        <v>92</v>
      </c>
      <c r="E18" s="518">
        <v>0</v>
      </c>
      <c r="F18" s="519"/>
      <c r="G18" s="518">
        <v>0</v>
      </c>
      <c r="H18" s="519"/>
      <c r="I18" s="518">
        <v>0</v>
      </c>
      <c r="J18" s="519"/>
      <c r="K18" s="518">
        <v>0</v>
      </c>
      <c r="L18" s="519"/>
      <c r="M18" s="518">
        <v>0</v>
      </c>
      <c r="N18" s="519"/>
      <c r="O18" s="518">
        <v>0</v>
      </c>
      <c r="P18" s="519"/>
      <c r="Q18" s="518">
        <v>0</v>
      </c>
      <c r="R18" s="519"/>
      <c r="S18" s="515">
        <f>SUM(E18:R18)</f>
        <v>0</v>
      </c>
      <c r="T18" s="516"/>
      <c r="U18" s="32"/>
      <c r="W18" s="206"/>
      <c r="X18" s="206"/>
    </row>
    <row r="19" spans="2:21" ht="27">
      <c r="B19" s="32"/>
      <c r="C19" s="75" t="s">
        <v>173</v>
      </c>
      <c r="D19" s="35" t="s">
        <v>93</v>
      </c>
      <c r="E19" s="518">
        <v>0</v>
      </c>
      <c r="F19" s="519"/>
      <c r="G19" s="518">
        <v>0</v>
      </c>
      <c r="H19" s="519"/>
      <c r="I19" s="518">
        <v>0</v>
      </c>
      <c r="J19" s="519"/>
      <c r="K19" s="518">
        <v>0</v>
      </c>
      <c r="L19" s="519"/>
      <c r="M19" s="518">
        <v>0</v>
      </c>
      <c r="N19" s="519"/>
      <c r="O19" s="518">
        <v>0</v>
      </c>
      <c r="P19" s="519"/>
      <c r="Q19" s="518">
        <v>0</v>
      </c>
      <c r="R19" s="519"/>
      <c r="S19" s="515">
        <f>SUM(E19:R19)</f>
        <v>0</v>
      </c>
      <c r="T19" s="516"/>
      <c r="U19" s="32"/>
    </row>
    <row r="20" spans="2:25" ht="27">
      <c r="B20" s="32"/>
      <c r="C20" s="75" t="str">
        <f>CONCATENATE("Скорректированный остаток 
на ",DAY('прил 1'!O20),".",MONTH('прил 1'!O20),".",YEAR('прил 1'!O20)-1," г.")</f>
        <v>Скорректированный остаток 
на 31.12.2021 г.</v>
      </c>
      <c r="D20" s="35" t="s">
        <v>95</v>
      </c>
      <c r="E20" s="510">
        <v>179</v>
      </c>
      <c r="F20" s="511"/>
      <c r="G20" s="537">
        <f>G17+G18+G19</f>
        <v>0</v>
      </c>
      <c r="H20" s="538"/>
      <c r="I20" s="537">
        <f>I17+I18+I19</f>
        <v>0</v>
      </c>
      <c r="J20" s="538"/>
      <c r="K20" s="510">
        <f>K17+K18+K19</f>
        <v>0</v>
      </c>
      <c r="L20" s="511"/>
      <c r="M20" s="510">
        <v>817</v>
      </c>
      <c r="N20" s="511"/>
      <c r="O20" s="510">
        <v>339</v>
      </c>
      <c r="P20" s="511"/>
      <c r="Q20" s="510">
        <f>Q17+Q18+Q19</f>
        <v>0</v>
      </c>
      <c r="R20" s="511"/>
      <c r="S20" s="515">
        <f>SUM(E20,K20:R20)-G20-I20</f>
        <v>1335</v>
      </c>
      <c r="T20" s="516"/>
      <c r="U20" s="32"/>
      <c r="W20" s="512" t="s">
        <v>710</v>
      </c>
      <c r="X20" s="513"/>
      <c r="Y20" s="514"/>
    </row>
    <row r="21" spans="2:21" ht="13.5">
      <c r="B21" s="32"/>
      <c r="C21" s="79" t="str">
        <f>CONCATENATE("За ",E5," ",G5," ",H5," ",YEAR(J5)-1," г.")</f>
        <v>За январь - март 2022 г.</v>
      </c>
      <c r="D21" s="76"/>
      <c r="E21" s="515"/>
      <c r="F21" s="516"/>
      <c r="G21" s="515"/>
      <c r="H21" s="516"/>
      <c r="I21" s="515"/>
      <c r="J21" s="516"/>
      <c r="K21" s="515"/>
      <c r="L21" s="516"/>
      <c r="M21" s="515"/>
      <c r="N21" s="516"/>
      <c r="O21" s="515"/>
      <c r="P21" s="516"/>
      <c r="Q21" s="515"/>
      <c r="R21" s="545"/>
      <c r="S21" s="515"/>
      <c r="T21" s="516"/>
      <c r="U21" s="32"/>
    </row>
    <row r="22" spans="2:21" ht="27" customHeight="1">
      <c r="B22" s="32"/>
      <c r="C22" s="77" t="s">
        <v>208</v>
      </c>
      <c r="D22" s="78" t="s">
        <v>97</v>
      </c>
      <c r="E22" s="541">
        <f>SUM(E24:F32)</f>
        <v>0</v>
      </c>
      <c r="F22" s="542"/>
      <c r="G22" s="541">
        <f>SUM(G24:H32)</f>
        <v>0</v>
      </c>
      <c r="H22" s="542"/>
      <c r="I22" s="541">
        <f>SUM(I24:J32)</f>
        <v>0</v>
      </c>
      <c r="J22" s="542"/>
      <c r="K22" s="541">
        <f>SUM(K24:L32)</f>
        <v>0</v>
      </c>
      <c r="L22" s="542"/>
      <c r="M22" s="541">
        <f>SUM(M24:N32)</f>
        <v>0</v>
      </c>
      <c r="N22" s="542"/>
      <c r="O22" s="541">
        <f>SUM(O24:P32)</f>
        <v>0</v>
      </c>
      <c r="P22" s="542"/>
      <c r="Q22" s="541">
        <f>SUM(Q24:R32)</f>
        <v>5</v>
      </c>
      <c r="R22" s="542"/>
      <c r="S22" s="541">
        <f>SUM(E22:R22)</f>
        <v>5</v>
      </c>
      <c r="T22" s="542"/>
      <c r="U22" s="32"/>
    </row>
    <row r="23" spans="2:21" ht="13.5">
      <c r="B23" s="32"/>
      <c r="C23" s="79" t="s">
        <v>190</v>
      </c>
      <c r="D23" s="76"/>
      <c r="E23" s="515"/>
      <c r="F23" s="516"/>
      <c r="G23" s="515"/>
      <c r="H23" s="516"/>
      <c r="I23" s="515"/>
      <c r="J23" s="516"/>
      <c r="K23" s="515"/>
      <c r="L23" s="516"/>
      <c r="M23" s="515"/>
      <c r="N23" s="516"/>
      <c r="O23" s="515"/>
      <c r="P23" s="516"/>
      <c r="Q23" s="515"/>
      <c r="R23" s="516"/>
      <c r="S23" s="557"/>
      <c r="T23" s="558"/>
      <c r="U23" s="32"/>
    </row>
    <row r="24" spans="2:21" ht="13.5">
      <c r="B24" s="32"/>
      <c r="C24" s="77" t="s">
        <v>174</v>
      </c>
      <c r="D24" s="78" t="s">
        <v>175</v>
      </c>
      <c r="E24" s="539">
        <v>0</v>
      </c>
      <c r="F24" s="540"/>
      <c r="G24" s="539">
        <v>0</v>
      </c>
      <c r="H24" s="540"/>
      <c r="I24" s="539">
        <v>0</v>
      </c>
      <c r="J24" s="540"/>
      <c r="K24" s="539">
        <v>0</v>
      </c>
      <c r="L24" s="540"/>
      <c r="M24" s="539">
        <v>0</v>
      </c>
      <c r="N24" s="540"/>
      <c r="O24" s="539">
        <v>0</v>
      </c>
      <c r="P24" s="540"/>
      <c r="Q24" s="539">
        <v>5</v>
      </c>
      <c r="R24" s="540"/>
      <c r="S24" s="541">
        <f>SUM(E24:R24)</f>
        <v>5</v>
      </c>
      <c r="T24" s="542"/>
      <c r="U24" s="32"/>
    </row>
    <row r="25" spans="2:26" ht="27">
      <c r="B25" s="32"/>
      <c r="C25" s="72" t="s">
        <v>176</v>
      </c>
      <c r="D25" s="35" t="s">
        <v>177</v>
      </c>
      <c r="E25" s="539">
        <v>0</v>
      </c>
      <c r="F25" s="540"/>
      <c r="G25" s="539">
        <v>0</v>
      </c>
      <c r="H25" s="540"/>
      <c r="I25" s="539">
        <v>0</v>
      </c>
      <c r="J25" s="540"/>
      <c r="K25" s="539">
        <v>0</v>
      </c>
      <c r="L25" s="540"/>
      <c r="M25" s="539">
        <v>0</v>
      </c>
      <c r="N25" s="540"/>
      <c r="O25" s="539">
        <v>0</v>
      </c>
      <c r="P25" s="540"/>
      <c r="Q25" s="539">
        <v>0</v>
      </c>
      <c r="R25" s="540"/>
      <c r="S25" s="515">
        <f>SUM(E25:R25)</f>
        <v>0</v>
      </c>
      <c r="T25" s="516"/>
      <c r="U25" s="32"/>
      <c r="W25" s="207"/>
      <c r="X25" s="208"/>
      <c r="Y25" s="207"/>
      <c r="Z25" s="208"/>
    </row>
    <row r="26" spans="2:26" ht="40.5">
      <c r="B26" s="32"/>
      <c r="C26" s="72" t="s">
        <v>178</v>
      </c>
      <c r="D26" s="35" t="s">
        <v>179</v>
      </c>
      <c r="E26" s="518">
        <v>0</v>
      </c>
      <c r="F26" s="519"/>
      <c r="G26" s="518">
        <v>0</v>
      </c>
      <c r="H26" s="519"/>
      <c r="I26" s="518">
        <v>0</v>
      </c>
      <c r="J26" s="519"/>
      <c r="K26" s="518">
        <v>0</v>
      </c>
      <c r="L26" s="519"/>
      <c r="M26" s="518">
        <v>0</v>
      </c>
      <c r="N26" s="519"/>
      <c r="O26" s="518">
        <v>0</v>
      </c>
      <c r="P26" s="519"/>
      <c r="Q26" s="518">
        <v>0</v>
      </c>
      <c r="R26" s="519"/>
      <c r="S26" s="515">
        <f aca="true" t="shared" si="0" ref="S26:S32">SUM(E26:R26)</f>
        <v>0</v>
      </c>
      <c r="T26" s="516"/>
      <c r="U26" s="32"/>
      <c r="W26" s="207"/>
      <c r="X26" s="208"/>
      <c r="Y26" s="207"/>
      <c r="Z26" s="208"/>
    </row>
    <row r="27" spans="2:21" ht="27">
      <c r="B27" s="32"/>
      <c r="C27" s="72" t="s">
        <v>180</v>
      </c>
      <c r="D27" s="35" t="s">
        <v>181</v>
      </c>
      <c r="E27" s="518">
        <v>0</v>
      </c>
      <c r="F27" s="519"/>
      <c r="G27" s="518">
        <v>0</v>
      </c>
      <c r="H27" s="519"/>
      <c r="I27" s="518">
        <v>0</v>
      </c>
      <c r="J27" s="519"/>
      <c r="K27" s="518">
        <v>0</v>
      </c>
      <c r="L27" s="519"/>
      <c r="M27" s="518">
        <v>0</v>
      </c>
      <c r="N27" s="519"/>
      <c r="O27" s="518">
        <v>0</v>
      </c>
      <c r="P27" s="519"/>
      <c r="Q27" s="518">
        <v>0</v>
      </c>
      <c r="R27" s="519"/>
      <c r="S27" s="515">
        <f t="shared" si="0"/>
        <v>0</v>
      </c>
      <c r="T27" s="516"/>
      <c r="U27" s="32"/>
    </row>
    <row r="28" spans="2:29" ht="27">
      <c r="B28" s="32"/>
      <c r="C28" s="72" t="s">
        <v>182</v>
      </c>
      <c r="D28" s="35" t="s">
        <v>183</v>
      </c>
      <c r="E28" s="518">
        <v>0</v>
      </c>
      <c r="F28" s="519"/>
      <c r="G28" s="518">
        <v>0</v>
      </c>
      <c r="H28" s="519"/>
      <c r="I28" s="518">
        <v>0</v>
      </c>
      <c r="J28" s="519"/>
      <c r="K28" s="518">
        <v>0</v>
      </c>
      <c r="L28" s="519"/>
      <c r="M28" s="518">
        <v>0</v>
      </c>
      <c r="N28" s="519"/>
      <c r="O28" s="518">
        <v>0</v>
      </c>
      <c r="P28" s="519"/>
      <c r="Q28" s="518">
        <v>0</v>
      </c>
      <c r="R28" s="519"/>
      <c r="S28" s="515">
        <f t="shared" si="0"/>
        <v>0</v>
      </c>
      <c r="T28" s="516"/>
      <c r="U28" s="32"/>
      <c r="W28" s="69"/>
      <c r="X28" s="69"/>
      <c r="Y28" s="69"/>
      <c r="Z28" s="69"/>
      <c r="AA28" s="69"/>
      <c r="AB28" s="69"/>
      <c r="AC28" s="69"/>
    </row>
    <row r="29" spans="2:29" ht="40.5">
      <c r="B29" s="32"/>
      <c r="C29" s="72" t="s">
        <v>184</v>
      </c>
      <c r="D29" s="35" t="s">
        <v>185</v>
      </c>
      <c r="E29" s="518">
        <v>0</v>
      </c>
      <c r="F29" s="519"/>
      <c r="G29" s="518">
        <v>0</v>
      </c>
      <c r="H29" s="519"/>
      <c r="I29" s="518">
        <v>0</v>
      </c>
      <c r="J29" s="519"/>
      <c r="K29" s="518">
        <v>0</v>
      </c>
      <c r="L29" s="519"/>
      <c r="M29" s="518">
        <v>0</v>
      </c>
      <c r="N29" s="519"/>
      <c r="O29" s="518">
        <v>0</v>
      </c>
      <c r="P29" s="519"/>
      <c r="Q29" s="518">
        <v>0</v>
      </c>
      <c r="R29" s="519"/>
      <c r="S29" s="515">
        <f t="shared" si="0"/>
        <v>0</v>
      </c>
      <c r="T29" s="516"/>
      <c r="U29" s="32"/>
      <c r="W29" s="69"/>
      <c r="X29" s="69"/>
      <c r="Y29" s="69"/>
      <c r="Z29" s="69"/>
      <c r="AA29" s="69"/>
      <c r="AB29" s="69"/>
      <c r="AC29" s="69"/>
    </row>
    <row r="30" spans="2:29" ht="13.5">
      <c r="B30" s="32"/>
      <c r="C30" s="72" t="s">
        <v>186</v>
      </c>
      <c r="D30" s="35" t="s">
        <v>209</v>
      </c>
      <c r="E30" s="518">
        <v>0</v>
      </c>
      <c r="F30" s="519"/>
      <c r="G30" s="518">
        <v>0</v>
      </c>
      <c r="H30" s="519"/>
      <c r="I30" s="518">
        <v>0</v>
      </c>
      <c r="J30" s="519"/>
      <c r="K30" s="518">
        <v>0</v>
      </c>
      <c r="L30" s="519"/>
      <c r="M30" s="518">
        <v>0</v>
      </c>
      <c r="N30" s="519"/>
      <c r="O30" s="518">
        <v>0</v>
      </c>
      <c r="P30" s="519"/>
      <c r="Q30" s="518">
        <v>0</v>
      </c>
      <c r="R30" s="519"/>
      <c r="S30" s="515">
        <f t="shared" si="0"/>
        <v>0</v>
      </c>
      <c r="T30" s="516"/>
      <c r="U30" s="32"/>
      <c r="W30" s="69"/>
      <c r="X30" s="69"/>
      <c r="Y30" s="69"/>
      <c r="Z30" s="69"/>
      <c r="AA30" s="69"/>
      <c r="AB30" s="69"/>
      <c r="AC30" s="69"/>
    </row>
    <row r="31" spans="2:29" ht="15" customHeight="1">
      <c r="B31" s="32"/>
      <c r="C31" s="72" t="s">
        <v>187</v>
      </c>
      <c r="D31" s="35" t="s">
        <v>188</v>
      </c>
      <c r="E31" s="518">
        <v>0</v>
      </c>
      <c r="F31" s="519"/>
      <c r="G31" s="518">
        <v>0</v>
      </c>
      <c r="H31" s="519"/>
      <c r="I31" s="518">
        <v>0</v>
      </c>
      <c r="J31" s="519"/>
      <c r="K31" s="518">
        <v>0</v>
      </c>
      <c r="L31" s="519"/>
      <c r="M31" s="518">
        <v>0</v>
      </c>
      <c r="N31" s="519"/>
      <c r="O31" s="518">
        <v>0</v>
      </c>
      <c r="P31" s="519"/>
      <c r="Q31" s="518">
        <v>0</v>
      </c>
      <c r="R31" s="519"/>
      <c r="S31" s="515">
        <f t="shared" si="0"/>
        <v>0</v>
      </c>
      <c r="T31" s="516"/>
      <c r="U31" s="32"/>
      <c r="W31" s="559" t="str">
        <f>IF(SUM(X36:X37)=SUM(Z36:Z37)," ","ВНИМАНИЕ: проверять правильность выполнения условий необходимо только после полного заполнения формы.")</f>
        <v> </v>
      </c>
      <c r="X31" s="559"/>
      <c r="Y31" s="559"/>
      <c r="Z31" s="559"/>
      <c r="AA31" s="559"/>
      <c r="AB31" s="559"/>
      <c r="AC31" s="559"/>
    </row>
    <row r="32" spans="2:29" ht="13.5">
      <c r="B32" s="32"/>
      <c r="C32" s="72" t="s">
        <v>187</v>
      </c>
      <c r="D32" s="35" t="s">
        <v>189</v>
      </c>
      <c r="E32" s="518">
        <v>0</v>
      </c>
      <c r="F32" s="519"/>
      <c r="G32" s="518">
        <v>0</v>
      </c>
      <c r="H32" s="519"/>
      <c r="I32" s="518">
        <v>0</v>
      </c>
      <c r="J32" s="519"/>
      <c r="K32" s="518">
        <v>0</v>
      </c>
      <c r="L32" s="519"/>
      <c r="M32" s="518">
        <v>0</v>
      </c>
      <c r="N32" s="519"/>
      <c r="O32" s="518">
        <v>0</v>
      </c>
      <c r="P32" s="519"/>
      <c r="Q32" s="518">
        <v>0</v>
      </c>
      <c r="R32" s="519"/>
      <c r="S32" s="515">
        <f t="shared" si="0"/>
        <v>0</v>
      </c>
      <c r="T32" s="516"/>
      <c r="U32" s="32"/>
      <c r="W32" s="559"/>
      <c r="X32" s="559"/>
      <c r="Y32" s="559"/>
      <c r="Z32" s="559"/>
      <c r="AA32" s="559"/>
      <c r="AB32" s="559"/>
      <c r="AC32" s="559"/>
    </row>
    <row r="33" spans="2:29" ht="27">
      <c r="B33" s="32"/>
      <c r="C33" s="75" t="s">
        <v>207</v>
      </c>
      <c r="D33" s="35" t="s">
        <v>98</v>
      </c>
      <c r="E33" s="537">
        <f>SUM(E35:F43)</f>
        <v>0</v>
      </c>
      <c r="F33" s="538"/>
      <c r="G33" s="537">
        <f>SUM(G35:H43)</f>
        <v>0</v>
      </c>
      <c r="H33" s="538"/>
      <c r="I33" s="537">
        <f>SUM(I35:J43)</f>
        <v>0</v>
      </c>
      <c r="J33" s="538"/>
      <c r="K33" s="537">
        <f>SUM(K35:L43)</f>
        <v>0</v>
      </c>
      <c r="L33" s="538"/>
      <c r="M33" s="537">
        <f>SUM(M35:N43)</f>
        <v>0</v>
      </c>
      <c r="N33" s="538"/>
      <c r="O33" s="537">
        <f>SUM(O35:P43)</f>
        <v>28</v>
      </c>
      <c r="P33" s="538"/>
      <c r="Q33" s="537">
        <f>SUM(Q35:R43)</f>
        <v>0</v>
      </c>
      <c r="R33" s="538"/>
      <c r="S33" s="508">
        <f>SUM(E33:R33)</f>
        <v>28</v>
      </c>
      <c r="T33" s="509"/>
      <c r="U33" s="32"/>
      <c r="W33" s="523" t="str">
        <f>IF(SUM(X36:X37)=SUM(Z36:Z37)," ","Если ячейки окрасились в желтый цвет, это означает, что данные Отчета об изменении капитала не равны данным Отчета о прибылях и убытках.")</f>
        <v> </v>
      </c>
      <c r="X33" s="523"/>
      <c r="Y33" s="523"/>
      <c r="Z33" s="523"/>
      <c r="AA33" s="523"/>
      <c r="AB33" s="523"/>
      <c r="AC33" s="523"/>
    </row>
    <row r="34" spans="2:29" ht="13.5">
      <c r="B34" s="32"/>
      <c r="C34" s="79" t="s">
        <v>190</v>
      </c>
      <c r="D34" s="74"/>
      <c r="E34" s="508"/>
      <c r="F34" s="509"/>
      <c r="G34" s="508"/>
      <c r="H34" s="509"/>
      <c r="I34" s="508"/>
      <c r="J34" s="509"/>
      <c r="K34" s="508"/>
      <c r="L34" s="509"/>
      <c r="M34" s="508"/>
      <c r="N34" s="509"/>
      <c r="O34" s="508"/>
      <c r="P34" s="509"/>
      <c r="Q34" s="508"/>
      <c r="R34" s="509"/>
      <c r="S34" s="508"/>
      <c r="T34" s="509"/>
      <c r="U34" s="32"/>
      <c r="W34" s="523"/>
      <c r="X34" s="523"/>
      <c r="Y34" s="523"/>
      <c r="Z34" s="523"/>
      <c r="AA34" s="523"/>
      <c r="AB34" s="523"/>
      <c r="AC34" s="523"/>
    </row>
    <row r="35" spans="2:29" ht="13.5">
      <c r="B35" s="32"/>
      <c r="C35" s="77" t="s">
        <v>191</v>
      </c>
      <c r="D35" s="34" t="s">
        <v>192</v>
      </c>
      <c r="E35" s="533">
        <v>0</v>
      </c>
      <c r="F35" s="534"/>
      <c r="G35" s="533">
        <v>0</v>
      </c>
      <c r="H35" s="534"/>
      <c r="I35" s="533">
        <v>0</v>
      </c>
      <c r="J35" s="534"/>
      <c r="K35" s="533">
        <v>0</v>
      </c>
      <c r="L35" s="534"/>
      <c r="M35" s="533">
        <v>0</v>
      </c>
      <c r="N35" s="534"/>
      <c r="O35" s="533">
        <v>0</v>
      </c>
      <c r="P35" s="534"/>
      <c r="Q35" s="533">
        <v>0</v>
      </c>
      <c r="R35" s="534"/>
      <c r="S35" s="535">
        <f>SUM(E35:R35)</f>
        <v>0</v>
      </c>
      <c r="T35" s="536"/>
      <c r="U35" s="32"/>
      <c r="W35" s="523"/>
      <c r="X35" s="523"/>
      <c r="Y35" s="523"/>
      <c r="Z35" s="523"/>
      <c r="AA35" s="523"/>
      <c r="AB35" s="523"/>
      <c r="AC35" s="523"/>
    </row>
    <row r="36" spans="2:29" ht="27">
      <c r="B36" s="32"/>
      <c r="C36" s="72" t="s">
        <v>176</v>
      </c>
      <c r="D36" s="35" t="s">
        <v>193</v>
      </c>
      <c r="E36" s="521">
        <v>0</v>
      </c>
      <c r="F36" s="522"/>
      <c r="G36" s="521">
        <v>0</v>
      </c>
      <c r="H36" s="522"/>
      <c r="I36" s="521">
        <v>0</v>
      </c>
      <c r="J36" s="522"/>
      <c r="K36" s="521">
        <v>0</v>
      </c>
      <c r="L36" s="522"/>
      <c r="M36" s="521">
        <v>0</v>
      </c>
      <c r="N36" s="522"/>
      <c r="O36" s="521">
        <v>0</v>
      </c>
      <c r="P36" s="522"/>
      <c r="Q36" s="521">
        <v>0</v>
      </c>
      <c r="R36" s="522"/>
      <c r="S36" s="508">
        <f>SUM(E36:R36)</f>
        <v>0</v>
      </c>
      <c r="T36" s="509"/>
      <c r="U36" s="32"/>
      <c r="W36" s="204" t="s">
        <v>328</v>
      </c>
      <c r="X36" s="204">
        <f>'прил 2'!O55</f>
        <v>0</v>
      </c>
      <c r="Y36" s="204" t="s">
        <v>326</v>
      </c>
      <c r="Z36" s="203">
        <f>M25-M36</f>
        <v>0</v>
      </c>
      <c r="AA36" s="204" t="s">
        <v>329</v>
      </c>
      <c r="AB36" s="204"/>
      <c r="AC36" s="69"/>
    </row>
    <row r="37" spans="2:29" ht="54">
      <c r="B37" s="32"/>
      <c r="C37" s="72" t="s">
        <v>194</v>
      </c>
      <c r="D37" s="35" t="s">
        <v>195</v>
      </c>
      <c r="E37" s="521">
        <v>0</v>
      </c>
      <c r="F37" s="522"/>
      <c r="G37" s="521">
        <v>0</v>
      </c>
      <c r="H37" s="522"/>
      <c r="I37" s="521">
        <v>0</v>
      </c>
      <c r="J37" s="522"/>
      <c r="K37" s="521">
        <v>0</v>
      </c>
      <c r="L37" s="522"/>
      <c r="M37" s="521">
        <v>0</v>
      </c>
      <c r="N37" s="522"/>
      <c r="O37" s="521">
        <v>0</v>
      </c>
      <c r="P37" s="522"/>
      <c r="Q37" s="521">
        <v>0</v>
      </c>
      <c r="R37" s="522"/>
      <c r="S37" s="508">
        <f aca="true" t="shared" si="1" ref="S37:S50">SUM(E37:R37)</f>
        <v>0</v>
      </c>
      <c r="T37" s="509"/>
      <c r="U37" s="32"/>
      <c r="W37" s="204" t="s">
        <v>330</v>
      </c>
      <c r="X37" s="204">
        <f>'прил 2'!O56</f>
        <v>0</v>
      </c>
      <c r="Y37" s="204" t="s">
        <v>326</v>
      </c>
      <c r="Z37" s="203">
        <f>S26-S37</f>
        <v>0</v>
      </c>
      <c r="AA37" s="204" t="s">
        <v>331</v>
      </c>
      <c r="AB37" s="204"/>
      <c r="AC37" s="69"/>
    </row>
    <row r="38" spans="2:29" ht="27">
      <c r="B38" s="32"/>
      <c r="C38" s="72" t="s">
        <v>196</v>
      </c>
      <c r="D38" s="35" t="s">
        <v>210</v>
      </c>
      <c r="E38" s="521">
        <v>0</v>
      </c>
      <c r="F38" s="522"/>
      <c r="G38" s="521">
        <v>0</v>
      </c>
      <c r="H38" s="522"/>
      <c r="I38" s="521">
        <v>0</v>
      </c>
      <c r="J38" s="522"/>
      <c r="K38" s="521">
        <v>0</v>
      </c>
      <c r="L38" s="522"/>
      <c r="M38" s="521">
        <v>0</v>
      </c>
      <c r="N38" s="522"/>
      <c r="O38" s="521">
        <v>0</v>
      </c>
      <c r="P38" s="522"/>
      <c r="Q38" s="521">
        <v>0</v>
      </c>
      <c r="R38" s="522"/>
      <c r="S38" s="508">
        <f t="shared" si="1"/>
        <v>0</v>
      </c>
      <c r="T38" s="509"/>
      <c r="U38" s="32"/>
      <c r="W38" s="69"/>
      <c r="X38" s="69"/>
      <c r="Y38" s="69"/>
      <c r="Z38" s="69"/>
      <c r="AA38" s="69"/>
      <c r="AB38" s="69"/>
      <c r="AC38" s="69"/>
    </row>
    <row r="39" spans="2:29" ht="27">
      <c r="B39" s="32"/>
      <c r="C39" s="72" t="s">
        <v>272</v>
      </c>
      <c r="D39" s="35" t="s">
        <v>197</v>
      </c>
      <c r="E39" s="521">
        <v>0</v>
      </c>
      <c r="F39" s="522"/>
      <c r="G39" s="521">
        <v>0</v>
      </c>
      <c r="H39" s="522"/>
      <c r="I39" s="521">
        <v>0</v>
      </c>
      <c r="J39" s="522"/>
      <c r="K39" s="521">
        <v>0</v>
      </c>
      <c r="L39" s="522"/>
      <c r="M39" s="521">
        <v>0</v>
      </c>
      <c r="N39" s="522"/>
      <c r="O39" s="521">
        <v>0</v>
      </c>
      <c r="P39" s="522"/>
      <c r="Q39" s="521">
        <v>0</v>
      </c>
      <c r="R39" s="522"/>
      <c r="S39" s="508">
        <f t="shared" si="1"/>
        <v>0</v>
      </c>
      <c r="T39" s="509"/>
      <c r="U39" s="32"/>
      <c r="W39" s="69"/>
      <c r="X39" s="69"/>
      <c r="Y39" s="69"/>
      <c r="Z39" s="69"/>
      <c r="AA39" s="69"/>
      <c r="AB39" s="69"/>
      <c r="AC39" s="69"/>
    </row>
    <row r="40" spans="2:29" ht="40.5">
      <c r="B40" s="32"/>
      <c r="C40" s="72" t="s">
        <v>271</v>
      </c>
      <c r="D40" s="35" t="s">
        <v>198</v>
      </c>
      <c r="E40" s="521">
        <v>0</v>
      </c>
      <c r="F40" s="522"/>
      <c r="G40" s="521">
        <v>0</v>
      </c>
      <c r="H40" s="522"/>
      <c r="I40" s="521">
        <v>0</v>
      </c>
      <c r="J40" s="522"/>
      <c r="K40" s="521">
        <v>0</v>
      </c>
      <c r="L40" s="522"/>
      <c r="M40" s="521">
        <v>0</v>
      </c>
      <c r="N40" s="522"/>
      <c r="O40" s="521">
        <v>28</v>
      </c>
      <c r="P40" s="522"/>
      <c r="Q40" s="521">
        <v>0</v>
      </c>
      <c r="R40" s="522"/>
      <c r="S40" s="508">
        <f t="shared" si="1"/>
        <v>28</v>
      </c>
      <c r="T40" s="509"/>
      <c r="U40" s="32"/>
      <c r="W40" s="69"/>
      <c r="X40" s="69"/>
      <c r="Y40" s="69"/>
      <c r="Z40" s="69"/>
      <c r="AA40" s="69"/>
      <c r="AB40" s="69"/>
      <c r="AC40" s="69"/>
    </row>
    <row r="41" spans="2:29" ht="13.5">
      <c r="B41" s="32"/>
      <c r="C41" s="72" t="s">
        <v>186</v>
      </c>
      <c r="D41" s="35" t="s">
        <v>199</v>
      </c>
      <c r="E41" s="521">
        <v>0</v>
      </c>
      <c r="F41" s="522"/>
      <c r="G41" s="521">
        <v>0</v>
      </c>
      <c r="H41" s="522"/>
      <c r="I41" s="521">
        <v>0</v>
      </c>
      <c r="J41" s="522"/>
      <c r="K41" s="521">
        <v>0</v>
      </c>
      <c r="L41" s="522"/>
      <c r="M41" s="521">
        <v>0</v>
      </c>
      <c r="N41" s="522"/>
      <c r="O41" s="521">
        <v>0</v>
      </c>
      <c r="P41" s="522"/>
      <c r="Q41" s="521">
        <v>0</v>
      </c>
      <c r="R41" s="522"/>
      <c r="S41" s="508">
        <f t="shared" si="1"/>
        <v>0</v>
      </c>
      <c r="T41" s="509"/>
      <c r="U41" s="32"/>
      <c r="W41" s="69"/>
      <c r="X41" s="69"/>
      <c r="Y41" s="69"/>
      <c r="Z41" s="69"/>
      <c r="AA41" s="69"/>
      <c r="AB41" s="69"/>
      <c r="AC41" s="69"/>
    </row>
    <row r="42" spans="2:29" ht="13.5">
      <c r="B42" s="32"/>
      <c r="C42" s="72" t="s">
        <v>717</v>
      </c>
      <c r="D42" s="35" t="s">
        <v>200</v>
      </c>
      <c r="E42" s="521">
        <v>0</v>
      </c>
      <c r="F42" s="522"/>
      <c r="G42" s="521">
        <v>0</v>
      </c>
      <c r="H42" s="522"/>
      <c r="I42" s="521">
        <v>0</v>
      </c>
      <c r="J42" s="522"/>
      <c r="K42" s="521">
        <v>0</v>
      </c>
      <c r="L42" s="522"/>
      <c r="M42" s="521">
        <v>0</v>
      </c>
      <c r="N42" s="522"/>
      <c r="O42" s="521">
        <v>0</v>
      </c>
      <c r="P42" s="522"/>
      <c r="Q42" s="521">
        <v>0</v>
      </c>
      <c r="R42" s="522"/>
      <c r="S42" s="508">
        <f t="shared" si="1"/>
        <v>0</v>
      </c>
      <c r="T42" s="509"/>
      <c r="U42" s="32"/>
      <c r="W42" s="559" t="str">
        <f>IF(SUM(AD47:AD54)=SUM(E51:P51)," ","ВНИМАНИЕ: проверять правильность выполнения условий необходимо только после полного заполнения формы.")</f>
        <v> </v>
      </c>
      <c r="X42" s="559"/>
      <c r="Y42" s="559"/>
      <c r="Z42" s="559"/>
      <c r="AA42" s="559"/>
      <c r="AB42" s="559"/>
      <c r="AC42" s="69"/>
    </row>
    <row r="43" spans="2:29" ht="13.5">
      <c r="B43" s="32"/>
      <c r="C43" s="72" t="s">
        <v>187</v>
      </c>
      <c r="D43" s="35" t="s">
        <v>201</v>
      </c>
      <c r="E43" s="521">
        <v>0</v>
      </c>
      <c r="F43" s="522"/>
      <c r="G43" s="521">
        <v>0</v>
      </c>
      <c r="H43" s="522"/>
      <c r="I43" s="521">
        <v>0</v>
      </c>
      <c r="J43" s="522"/>
      <c r="K43" s="521">
        <v>0</v>
      </c>
      <c r="L43" s="522"/>
      <c r="M43" s="521">
        <v>0</v>
      </c>
      <c r="N43" s="522"/>
      <c r="O43" s="521">
        <v>0</v>
      </c>
      <c r="P43" s="522"/>
      <c r="Q43" s="521">
        <v>0</v>
      </c>
      <c r="R43" s="522"/>
      <c r="S43" s="537">
        <f t="shared" si="1"/>
        <v>0</v>
      </c>
      <c r="T43" s="538"/>
      <c r="U43" s="32"/>
      <c r="W43" s="559"/>
      <c r="X43" s="559"/>
      <c r="Y43" s="559"/>
      <c r="Z43" s="559"/>
      <c r="AA43" s="559"/>
      <c r="AB43" s="559"/>
      <c r="AC43" s="69"/>
    </row>
    <row r="44" spans="2:29" ht="13.5" customHeight="1">
      <c r="B44" s="32"/>
      <c r="C44" s="75" t="s">
        <v>202</v>
      </c>
      <c r="D44" s="35" t="s">
        <v>100</v>
      </c>
      <c r="E44" s="518">
        <v>0</v>
      </c>
      <c r="F44" s="519"/>
      <c r="G44" s="518">
        <v>0</v>
      </c>
      <c r="H44" s="519"/>
      <c r="I44" s="518">
        <v>0</v>
      </c>
      <c r="J44" s="519"/>
      <c r="K44" s="518">
        <v>0</v>
      </c>
      <c r="L44" s="519"/>
      <c r="M44" s="518">
        <v>0</v>
      </c>
      <c r="N44" s="519"/>
      <c r="O44" s="518">
        <v>0</v>
      </c>
      <c r="P44" s="519"/>
      <c r="Q44" s="518">
        <v>0</v>
      </c>
      <c r="R44" s="519"/>
      <c r="S44" s="515">
        <f t="shared" si="1"/>
        <v>0</v>
      </c>
      <c r="T44" s="516"/>
      <c r="U44" s="32"/>
      <c r="W44" s="523" t="str">
        <f>IF(SUM(AD47:AD54)=SUM(E51:P51)," ","Если ячейки окрасились в желтый цвет, это означает, что данные Отчета об изменении капитала не равны данным Бухгалтерского баланса.")</f>
        <v> </v>
      </c>
      <c r="X44" s="523"/>
      <c r="Y44" s="523"/>
      <c r="Z44" s="523"/>
      <c r="AA44" s="523"/>
      <c r="AB44" s="523"/>
      <c r="AC44" s="69"/>
    </row>
    <row r="45" spans="2:29" ht="27">
      <c r="B45" s="32"/>
      <c r="C45" s="75" t="s">
        <v>203</v>
      </c>
      <c r="D45" s="35" t="s">
        <v>102</v>
      </c>
      <c r="E45" s="518">
        <v>0</v>
      </c>
      <c r="F45" s="519"/>
      <c r="G45" s="518">
        <v>0</v>
      </c>
      <c r="H45" s="519"/>
      <c r="I45" s="518">
        <v>0</v>
      </c>
      <c r="J45" s="519"/>
      <c r="K45" s="518">
        <v>0</v>
      </c>
      <c r="L45" s="519"/>
      <c r="M45" s="518">
        <v>0</v>
      </c>
      <c r="N45" s="519"/>
      <c r="O45" s="518">
        <v>0</v>
      </c>
      <c r="P45" s="519"/>
      <c r="Q45" s="518">
        <v>0</v>
      </c>
      <c r="R45" s="519"/>
      <c r="S45" s="515">
        <f t="shared" si="1"/>
        <v>0</v>
      </c>
      <c r="T45" s="516"/>
      <c r="U45" s="32"/>
      <c r="W45" s="523"/>
      <c r="X45" s="523"/>
      <c r="Y45" s="523"/>
      <c r="Z45" s="523"/>
      <c r="AA45" s="523"/>
      <c r="AB45" s="523"/>
      <c r="AC45" s="69"/>
    </row>
    <row r="46" spans="2:29" ht="27">
      <c r="B46" s="32"/>
      <c r="C46" s="75" t="s">
        <v>204</v>
      </c>
      <c r="D46" s="35" t="s">
        <v>103</v>
      </c>
      <c r="E46" s="518">
        <v>0</v>
      </c>
      <c r="F46" s="519"/>
      <c r="G46" s="518">
        <v>0</v>
      </c>
      <c r="H46" s="519"/>
      <c r="I46" s="518">
        <v>0</v>
      </c>
      <c r="J46" s="519"/>
      <c r="K46" s="518">
        <v>0</v>
      </c>
      <c r="L46" s="519"/>
      <c r="M46" s="518">
        <v>0</v>
      </c>
      <c r="N46" s="519"/>
      <c r="O46" s="518">
        <v>0</v>
      </c>
      <c r="P46" s="519"/>
      <c r="Q46" s="518">
        <v>0</v>
      </c>
      <c r="R46" s="519"/>
      <c r="S46" s="515">
        <f t="shared" si="1"/>
        <v>0</v>
      </c>
      <c r="T46" s="516"/>
      <c r="U46" s="32"/>
      <c r="W46" s="523"/>
      <c r="X46" s="523"/>
      <c r="Y46" s="523"/>
      <c r="Z46" s="523"/>
      <c r="AA46" s="523"/>
      <c r="AB46" s="523"/>
      <c r="AC46" s="69"/>
    </row>
    <row r="47" spans="2:30" ht="13.5">
      <c r="B47" s="32"/>
      <c r="C47" s="310" t="str">
        <f>CONCATENATE("Остаток на ",'прил 1'!V8,".",IF('прил 1'!V9&lt;10,CONCATENATE("0",'прил 1'!V9,),'прил 1'!V9),".",YEAR('прил 1'!U6)-1," г.")</f>
        <v>Остаток на 31.03.2022 г.</v>
      </c>
      <c r="D47" s="74">
        <v>100</v>
      </c>
      <c r="E47" s="515">
        <f>E20+E22-E33+E44+E45+E46</f>
        <v>179</v>
      </c>
      <c r="F47" s="516"/>
      <c r="G47" s="508">
        <f>G20+G22-G33+G44+G45+G46</f>
        <v>0</v>
      </c>
      <c r="H47" s="509"/>
      <c r="I47" s="508">
        <f>I20+I22-I33+I44+I45+I46</f>
        <v>0</v>
      </c>
      <c r="J47" s="509"/>
      <c r="K47" s="515">
        <f>K20+K22-K33+K44+K45+K46</f>
        <v>0</v>
      </c>
      <c r="L47" s="516"/>
      <c r="M47" s="515">
        <f>M20+M22-M33+M44+M45+M46</f>
        <v>817</v>
      </c>
      <c r="N47" s="516"/>
      <c r="O47" s="515">
        <f>O20+O22-O33+O44+O45+O46</f>
        <v>311</v>
      </c>
      <c r="P47" s="516"/>
      <c r="Q47" s="515">
        <f>Q20+Q22-Q33+Q44+Q45+Q46</f>
        <v>5</v>
      </c>
      <c r="R47" s="516"/>
      <c r="S47" s="515">
        <f>SUM(E47,K47:R47)-G47-I47</f>
        <v>1312</v>
      </c>
      <c r="T47" s="516"/>
      <c r="U47" s="32"/>
      <c r="W47" s="556" t="str">
        <f>IF(E51=AD47," ",IF(E51&lt;AD47,CONCATENATE("Данные стр.110-130 гр.3 превышают на ",AC47," данные в стр.140 гр.3. Необходимо проверить заполнение строк 110-130."),CONCATENATE("Данные стр.110-130 гр.3 меньше на ",AC47," данных в стр.140 гр.3. Необходимо проверить заполнение строк 110-130.")))</f>
        <v> </v>
      </c>
      <c r="X47" s="556"/>
      <c r="Y47" s="556"/>
      <c r="Z47" s="556"/>
      <c r="AA47" s="556"/>
      <c r="AB47" s="556"/>
      <c r="AC47" s="203">
        <f>ABS(E51-AD47)</f>
        <v>0</v>
      </c>
      <c r="AD47" s="203">
        <f>E48+E49+E50</f>
        <v>179</v>
      </c>
    </row>
    <row r="48" spans="2:29" ht="13.5">
      <c r="B48" s="32"/>
      <c r="C48" s="168" t="str">
        <f>CONCATENATE("Остаток на ",DAY('прил 1'!O20),".",MONTH('прил 1'!O20),".",YEAR('прил 1'!O20)," г.")</f>
        <v>Остаток на 31.12.2022 г.</v>
      </c>
      <c r="D48" s="74">
        <v>110</v>
      </c>
      <c r="E48" s="543">
        <v>179</v>
      </c>
      <c r="F48" s="544"/>
      <c r="G48" s="546">
        <v>0</v>
      </c>
      <c r="H48" s="547"/>
      <c r="I48" s="546">
        <v>0</v>
      </c>
      <c r="J48" s="547"/>
      <c r="K48" s="543">
        <v>0</v>
      </c>
      <c r="L48" s="544"/>
      <c r="M48" s="543">
        <v>817</v>
      </c>
      <c r="N48" s="544"/>
      <c r="O48" s="543">
        <v>339</v>
      </c>
      <c r="P48" s="544"/>
      <c r="Q48" s="543">
        <v>0</v>
      </c>
      <c r="R48" s="544"/>
      <c r="S48" s="515">
        <f>SUM(E48,K48:R48)-G48-I48</f>
        <v>1335</v>
      </c>
      <c r="T48" s="516"/>
      <c r="U48" s="32"/>
      <c r="W48" s="556"/>
      <c r="X48" s="556"/>
      <c r="Y48" s="556"/>
      <c r="Z48" s="556"/>
      <c r="AA48" s="556"/>
      <c r="AB48" s="556"/>
      <c r="AC48" s="69"/>
    </row>
    <row r="49" spans="2:30" ht="27.75" customHeight="1">
      <c r="B49" s="32"/>
      <c r="C49" s="75" t="s">
        <v>172</v>
      </c>
      <c r="D49" s="35">
        <v>120</v>
      </c>
      <c r="E49" s="518">
        <v>0</v>
      </c>
      <c r="F49" s="519"/>
      <c r="G49" s="518">
        <v>0</v>
      </c>
      <c r="H49" s="519"/>
      <c r="I49" s="518">
        <v>0</v>
      </c>
      <c r="J49" s="519"/>
      <c r="K49" s="518">
        <v>0</v>
      </c>
      <c r="L49" s="519"/>
      <c r="M49" s="518">
        <v>0</v>
      </c>
      <c r="N49" s="519"/>
      <c r="O49" s="518">
        <v>0</v>
      </c>
      <c r="P49" s="519"/>
      <c r="Q49" s="518">
        <v>0</v>
      </c>
      <c r="R49" s="519"/>
      <c r="S49" s="515">
        <f t="shared" si="1"/>
        <v>0</v>
      </c>
      <c r="T49" s="516"/>
      <c r="U49" s="32"/>
      <c r="W49" s="556" t="str">
        <f>IF(G51=AD49," ",IF(G51&lt;AD49,CONCATENATE("Данные стр.110-130 гр.4 превышают на ",AC49," данные в стр.140 гр.4. Необходимо проверить заполнение строк 110-130."),CONCATENATE("Данные стр.110-130 гр.4 меньше на ",AC49," данных в стр.140 гр.4. Необходимо проверить заполнение строк 110-130.")))</f>
        <v> </v>
      </c>
      <c r="X49" s="556"/>
      <c r="Y49" s="556"/>
      <c r="Z49" s="556"/>
      <c r="AA49" s="556"/>
      <c r="AB49" s="556"/>
      <c r="AC49" s="203">
        <f>ABS(G51-AD49)</f>
        <v>0</v>
      </c>
      <c r="AD49" s="204">
        <f>G48+G49+G50</f>
        <v>0</v>
      </c>
    </row>
    <row r="50" spans="2:30" ht="27" customHeight="1">
      <c r="B50" s="32"/>
      <c r="C50" s="75" t="s">
        <v>173</v>
      </c>
      <c r="D50" s="35">
        <v>130</v>
      </c>
      <c r="E50" s="518">
        <v>0</v>
      </c>
      <c r="F50" s="519"/>
      <c r="G50" s="518">
        <v>0</v>
      </c>
      <c r="H50" s="519"/>
      <c r="I50" s="518">
        <v>0</v>
      </c>
      <c r="J50" s="519"/>
      <c r="K50" s="518">
        <v>0</v>
      </c>
      <c r="L50" s="519"/>
      <c r="M50" s="518">
        <v>0</v>
      </c>
      <c r="N50" s="519"/>
      <c r="O50" s="518">
        <v>0</v>
      </c>
      <c r="P50" s="519"/>
      <c r="Q50" s="518">
        <v>0</v>
      </c>
      <c r="R50" s="519"/>
      <c r="S50" s="515">
        <f t="shared" si="1"/>
        <v>0</v>
      </c>
      <c r="T50" s="516"/>
      <c r="U50" s="32"/>
      <c r="W50" s="556" t="str">
        <f>IF(I51=AD50," ",IF(I51&lt;AD50,CONCATENATE("Данные стр.110-130 гр.5 превышают на ",AC50," данные в стр.140 гр.5. Необходимо проверить заполнение строк 110-130."),CONCATENATE("Данные стр.110-130 гр.5 меньше на ",AC50," данных в стр.140 гр.5. Необходимо проверить заполнение строк 110-130.")))</f>
        <v> </v>
      </c>
      <c r="X50" s="556"/>
      <c r="Y50" s="556"/>
      <c r="Z50" s="556"/>
      <c r="AA50" s="556"/>
      <c r="AB50" s="556"/>
      <c r="AC50" s="203">
        <f>ABS(I51-AD50)</f>
        <v>0</v>
      </c>
      <c r="AD50" s="204">
        <f>I48+I49+I50</f>
        <v>0</v>
      </c>
    </row>
    <row r="51" spans="2:30" ht="27">
      <c r="B51" s="32"/>
      <c r="C51" s="75" t="str">
        <f>CONCATENATE("Скорректированный остаток 
на ",DAY('прил 1'!O20),".",MONTH('прил 1'!O20),".",YEAR('прил 1'!O20)," г.")</f>
        <v>Скорректированный остаток 
на 31.12.2022 г.</v>
      </c>
      <c r="D51" s="35">
        <v>140</v>
      </c>
      <c r="E51" s="510">
        <f>'прил 1'!N61</f>
        <v>179</v>
      </c>
      <c r="F51" s="511"/>
      <c r="G51" s="537">
        <f>'прил 1'!N62</f>
        <v>0</v>
      </c>
      <c r="H51" s="538"/>
      <c r="I51" s="537">
        <f>'прил 1'!N63</f>
        <v>0</v>
      </c>
      <c r="J51" s="538"/>
      <c r="K51" s="510">
        <f>'прил 1'!N64</f>
        <v>0</v>
      </c>
      <c r="L51" s="511"/>
      <c r="M51" s="510">
        <v>817</v>
      </c>
      <c r="N51" s="511"/>
      <c r="O51" s="510">
        <v>339</v>
      </c>
      <c r="P51" s="511"/>
      <c r="Q51" s="510">
        <f>Q48+Q49+Q50</f>
        <v>0</v>
      </c>
      <c r="R51" s="511"/>
      <c r="S51" s="515">
        <f>SUM(E51,K51:R51)-G51-I51</f>
        <v>1335</v>
      </c>
      <c r="T51" s="516"/>
      <c r="U51" s="32"/>
      <c r="W51" s="556" t="str">
        <f>IF(K51=AD51," ",IF(K51&lt;AD51,CONCATENATE("Данные стр.110-130 гр.6 превышают на ",AC51," данные в стр.140 гр.6. Необходимо проверить заполнение строк 110-130."),CONCATENATE("Данные стр.110-130 гр.6 меньше на ",AC51," данных в стр.140 гр.6. Необходимо проверить заполнение строк 110-130.")))</f>
        <v> </v>
      </c>
      <c r="X51" s="556"/>
      <c r="Y51" s="556"/>
      <c r="Z51" s="556"/>
      <c r="AA51" s="556"/>
      <c r="AB51" s="556"/>
      <c r="AC51" s="203">
        <f>ABS(K51-AD51)</f>
        <v>0</v>
      </c>
      <c r="AD51" s="204">
        <f>K48+K49+K50</f>
        <v>0</v>
      </c>
    </row>
    <row r="52" spans="2:29" ht="13.5">
      <c r="B52" s="32"/>
      <c r="C52" s="79" t="str">
        <f>CONCATENATE("За ",E5," ",G5," ",H5," ",YEAR(J5)," г.")</f>
        <v>За январь - март 2023 г.</v>
      </c>
      <c r="D52" s="76"/>
      <c r="E52" s="515"/>
      <c r="F52" s="516"/>
      <c r="G52" s="515"/>
      <c r="H52" s="516"/>
      <c r="I52" s="515"/>
      <c r="J52" s="516"/>
      <c r="K52" s="515"/>
      <c r="L52" s="516"/>
      <c r="M52" s="515"/>
      <c r="N52" s="516"/>
      <c r="O52" s="515"/>
      <c r="P52" s="516"/>
      <c r="Q52" s="515"/>
      <c r="R52" s="516"/>
      <c r="S52" s="515"/>
      <c r="T52" s="516"/>
      <c r="U52" s="32"/>
      <c r="W52" s="556" t="str">
        <f>IF(M51=AD53," ",IF(M51&lt;AD53,CONCATENATE("Данные стр.110-130 гр.7 превышают на ",AC53," данные в стр.140 гр.7. Необходимо проверить заполнение строк 110-130."),CONCATENATE("Данные стр.110-130 гр.7 меньше на ",AC53," данных в стр.140 гр.7. Необходимо проверить заполнение строк 110-130.")))</f>
        <v> </v>
      </c>
      <c r="X52" s="556"/>
      <c r="Y52" s="556"/>
      <c r="Z52" s="556"/>
      <c r="AA52" s="556"/>
      <c r="AB52" s="556"/>
      <c r="AC52" s="69"/>
    </row>
    <row r="53" spans="2:30" ht="27">
      <c r="B53" s="32"/>
      <c r="C53" s="77" t="s">
        <v>208</v>
      </c>
      <c r="D53" s="34">
        <v>150</v>
      </c>
      <c r="E53" s="541">
        <f>SUM(E55:F63)</f>
        <v>0</v>
      </c>
      <c r="F53" s="542"/>
      <c r="G53" s="541">
        <f>SUM(G55:H63)</f>
        <v>0</v>
      </c>
      <c r="H53" s="542"/>
      <c r="I53" s="541">
        <f>SUM(I55:J63)</f>
        <v>0</v>
      </c>
      <c r="J53" s="542"/>
      <c r="K53" s="541">
        <f>SUM(K55:L63)</f>
        <v>0</v>
      </c>
      <c r="L53" s="542"/>
      <c r="M53" s="541">
        <f>SUM(M55:N63)</f>
        <v>0</v>
      </c>
      <c r="N53" s="542"/>
      <c r="O53" s="541">
        <f>SUM(O55:P63)</f>
        <v>7</v>
      </c>
      <c r="P53" s="542"/>
      <c r="Q53" s="541">
        <f>SUM(Q55:R63)</f>
        <v>0</v>
      </c>
      <c r="R53" s="542"/>
      <c r="S53" s="541">
        <f>SUM(E53:R53)</f>
        <v>7</v>
      </c>
      <c r="T53" s="542"/>
      <c r="U53" s="32"/>
      <c r="W53" s="556"/>
      <c r="X53" s="556"/>
      <c r="Y53" s="556"/>
      <c r="Z53" s="556"/>
      <c r="AA53" s="556"/>
      <c r="AB53" s="556"/>
      <c r="AC53" s="203">
        <f>ABS(M51-AD53)</f>
        <v>0</v>
      </c>
      <c r="AD53" s="204">
        <f>M48+M49+M50</f>
        <v>817</v>
      </c>
    </row>
    <row r="54" spans="2:30" ht="13.5">
      <c r="B54" s="32"/>
      <c r="C54" s="79" t="s">
        <v>190</v>
      </c>
      <c r="D54" s="74"/>
      <c r="E54" s="515"/>
      <c r="F54" s="516"/>
      <c r="G54" s="515"/>
      <c r="H54" s="516"/>
      <c r="I54" s="515"/>
      <c r="J54" s="516"/>
      <c r="K54" s="515"/>
      <c r="L54" s="516"/>
      <c r="M54" s="515"/>
      <c r="N54" s="516"/>
      <c r="O54" s="515"/>
      <c r="P54" s="516"/>
      <c r="Q54" s="515"/>
      <c r="R54" s="516"/>
      <c r="S54" s="515"/>
      <c r="T54" s="516"/>
      <c r="U54" s="32"/>
      <c r="W54" s="556" t="str">
        <f>IF(O51=AD54," ",IF(O51&lt;AD54,CONCATENATE("Данные стр.110-130 гр.8 превышают на ",AC54," данные в стр.140 гр.8. Необходимо проверить заполнение строк 110-130."),CONCATENATE("Данные стр.110-130 гр.8 меньше на ",AC54," данных в стр.140 гр.8. Необходимо проверить заполнение строк 110-130.")))</f>
        <v> </v>
      </c>
      <c r="X54" s="556"/>
      <c r="Y54" s="556"/>
      <c r="Z54" s="556"/>
      <c r="AA54" s="556"/>
      <c r="AB54" s="556"/>
      <c r="AC54" s="203">
        <f>ABS(O51-AD54)</f>
        <v>0</v>
      </c>
      <c r="AD54" s="204">
        <f>O48+O49+O50</f>
        <v>339</v>
      </c>
    </row>
    <row r="55" spans="2:29" ht="13.5">
      <c r="B55" s="32"/>
      <c r="C55" s="77" t="s">
        <v>174</v>
      </c>
      <c r="D55" s="34">
        <v>151</v>
      </c>
      <c r="E55" s="539">
        <v>0</v>
      </c>
      <c r="F55" s="540"/>
      <c r="G55" s="539">
        <v>0</v>
      </c>
      <c r="H55" s="540"/>
      <c r="I55" s="539">
        <v>0</v>
      </c>
      <c r="J55" s="540"/>
      <c r="K55" s="539">
        <v>0</v>
      </c>
      <c r="L55" s="540"/>
      <c r="M55" s="539">
        <v>0</v>
      </c>
      <c r="N55" s="540"/>
      <c r="O55" s="539">
        <v>7</v>
      </c>
      <c r="P55" s="540"/>
      <c r="Q55" s="539">
        <v>0</v>
      </c>
      <c r="R55" s="540"/>
      <c r="S55" s="541">
        <f>SUM(E55:R55)</f>
        <v>7</v>
      </c>
      <c r="T55" s="542"/>
      <c r="U55" s="32"/>
      <c r="W55" s="556"/>
      <c r="X55" s="556"/>
      <c r="Y55" s="556"/>
      <c r="Z55" s="556"/>
      <c r="AA55" s="556"/>
      <c r="AB55" s="556"/>
      <c r="AC55" s="69"/>
    </row>
    <row r="56" spans="2:29" ht="27">
      <c r="B56" s="32"/>
      <c r="C56" s="72" t="s">
        <v>176</v>
      </c>
      <c r="D56" s="35">
        <v>152</v>
      </c>
      <c r="E56" s="518">
        <v>0</v>
      </c>
      <c r="F56" s="519"/>
      <c r="G56" s="518">
        <v>0</v>
      </c>
      <c r="H56" s="519"/>
      <c r="I56" s="518">
        <v>0</v>
      </c>
      <c r="J56" s="519"/>
      <c r="K56" s="518">
        <v>0</v>
      </c>
      <c r="L56" s="519"/>
      <c r="M56" s="518">
        <v>0</v>
      </c>
      <c r="N56" s="519"/>
      <c r="O56" s="518">
        <v>0</v>
      </c>
      <c r="P56" s="519"/>
      <c r="Q56" s="518">
        <v>0</v>
      </c>
      <c r="R56" s="519"/>
      <c r="S56" s="515">
        <f>SUM(E56:R56)</f>
        <v>0</v>
      </c>
      <c r="T56" s="516"/>
      <c r="U56" s="32"/>
      <c r="W56" s="204"/>
      <c r="X56" s="69"/>
      <c r="Y56" s="204"/>
      <c r="Z56" s="69"/>
      <c r="AA56" s="69"/>
      <c r="AB56" s="69"/>
      <c r="AC56" s="69"/>
    </row>
    <row r="57" spans="2:29" ht="40.5">
      <c r="B57" s="32"/>
      <c r="C57" s="72" t="s">
        <v>178</v>
      </c>
      <c r="D57" s="35">
        <v>153</v>
      </c>
      <c r="E57" s="518">
        <v>0</v>
      </c>
      <c r="F57" s="519"/>
      <c r="G57" s="518">
        <v>0</v>
      </c>
      <c r="H57" s="519"/>
      <c r="I57" s="518">
        <v>0</v>
      </c>
      <c r="J57" s="519"/>
      <c r="K57" s="518">
        <v>0</v>
      </c>
      <c r="L57" s="519"/>
      <c r="M57" s="518">
        <v>0</v>
      </c>
      <c r="N57" s="519"/>
      <c r="O57" s="518">
        <v>0</v>
      </c>
      <c r="P57" s="519"/>
      <c r="Q57" s="518">
        <v>0</v>
      </c>
      <c r="R57" s="519"/>
      <c r="S57" s="515">
        <f>SUM(E57:R57)</f>
        <v>0</v>
      </c>
      <c r="T57" s="516"/>
      <c r="U57" s="32"/>
      <c r="W57" s="69"/>
      <c r="X57" s="69"/>
      <c r="Y57" s="69"/>
      <c r="Z57" s="69"/>
      <c r="AA57" s="69"/>
      <c r="AB57" s="69"/>
      <c r="AC57" s="69"/>
    </row>
    <row r="58" spans="2:29" ht="27">
      <c r="B58" s="32"/>
      <c r="C58" s="72" t="s">
        <v>180</v>
      </c>
      <c r="D58" s="35">
        <v>154</v>
      </c>
      <c r="E58" s="518">
        <v>0</v>
      </c>
      <c r="F58" s="519"/>
      <c r="G58" s="518">
        <v>0</v>
      </c>
      <c r="H58" s="519"/>
      <c r="I58" s="518">
        <v>0</v>
      </c>
      <c r="J58" s="519"/>
      <c r="K58" s="518">
        <v>0</v>
      </c>
      <c r="L58" s="519"/>
      <c r="M58" s="518">
        <v>0</v>
      </c>
      <c r="N58" s="519"/>
      <c r="O58" s="518">
        <v>0</v>
      </c>
      <c r="P58" s="519"/>
      <c r="Q58" s="518">
        <v>0</v>
      </c>
      <c r="R58" s="519"/>
      <c r="S58" s="515">
        <f aca="true" t="shared" si="2" ref="S58:S63">SUM(E58:R58)</f>
        <v>0</v>
      </c>
      <c r="T58" s="516"/>
      <c r="U58" s="32"/>
      <c r="W58" s="69"/>
      <c r="X58" s="69"/>
      <c r="Y58" s="69"/>
      <c r="Z58" s="69"/>
      <c r="AA58" s="69"/>
      <c r="AB58" s="69"/>
      <c r="AC58" s="69"/>
    </row>
    <row r="59" spans="2:29" ht="27">
      <c r="B59" s="32"/>
      <c r="C59" s="72" t="s">
        <v>182</v>
      </c>
      <c r="D59" s="35">
        <v>155</v>
      </c>
      <c r="E59" s="518">
        <v>0</v>
      </c>
      <c r="F59" s="519"/>
      <c r="G59" s="518">
        <v>0</v>
      </c>
      <c r="H59" s="519"/>
      <c r="I59" s="518">
        <v>0</v>
      </c>
      <c r="J59" s="519"/>
      <c r="K59" s="518">
        <v>0</v>
      </c>
      <c r="L59" s="519"/>
      <c r="M59" s="518">
        <v>0</v>
      </c>
      <c r="N59" s="519"/>
      <c r="O59" s="518">
        <v>0</v>
      </c>
      <c r="P59" s="519"/>
      <c r="Q59" s="518">
        <v>0</v>
      </c>
      <c r="R59" s="519"/>
      <c r="S59" s="515">
        <f t="shared" si="2"/>
        <v>0</v>
      </c>
      <c r="T59" s="516"/>
      <c r="U59" s="32"/>
      <c r="W59" s="69"/>
      <c r="X59" s="69"/>
      <c r="Y59" s="69"/>
      <c r="Z59" s="69"/>
      <c r="AA59" s="69"/>
      <c r="AB59" s="69"/>
      <c r="AC59" s="69"/>
    </row>
    <row r="60" spans="2:29" ht="40.5">
      <c r="B60" s="32"/>
      <c r="C60" s="72" t="s">
        <v>205</v>
      </c>
      <c r="D60" s="35">
        <v>156</v>
      </c>
      <c r="E60" s="518">
        <v>0</v>
      </c>
      <c r="F60" s="519"/>
      <c r="G60" s="518">
        <v>0</v>
      </c>
      <c r="H60" s="519"/>
      <c r="I60" s="518">
        <v>0</v>
      </c>
      <c r="J60" s="519"/>
      <c r="K60" s="518">
        <v>0</v>
      </c>
      <c r="L60" s="519"/>
      <c r="M60" s="518">
        <v>0</v>
      </c>
      <c r="N60" s="519"/>
      <c r="O60" s="518">
        <v>0</v>
      </c>
      <c r="P60" s="519"/>
      <c r="Q60" s="518">
        <v>0</v>
      </c>
      <c r="R60" s="519"/>
      <c r="S60" s="515">
        <f t="shared" si="2"/>
        <v>0</v>
      </c>
      <c r="T60" s="516"/>
      <c r="U60" s="32"/>
      <c r="W60" s="69"/>
      <c r="X60" s="69"/>
      <c r="Y60" s="69"/>
      <c r="Z60" s="69"/>
      <c r="AA60" s="69"/>
      <c r="AB60" s="69"/>
      <c r="AC60" s="69"/>
    </row>
    <row r="61" spans="2:29" ht="13.5">
      <c r="B61" s="32"/>
      <c r="C61" s="72" t="s">
        <v>186</v>
      </c>
      <c r="D61" s="35">
        <v>157</v>
      </c>
      <c r="E61" s="518">
        <v>0</v>
      </c>
      <c r="F61" s="519"/>
      <c r="G61" s="518">
        <v>0</v>
      </c>
      <c r="H61" s="519"/>
      <c r="I61" s="518">
        <v>0</v>
      </c>
      <c r="J61" s="519"/>
      <c r="K61" s="518">
        <v>0</v>
      </c>
      <c r="L61" s="519"/>
      <c r="M61" s="518">
        <v>0</v>
      </c>
      <c r="N61" s="519"/>
      <c r="O61" s="518">
        <v>0</v>
      </c>
      <c r="P61" s="519"/>
      <c r="Q61" s="518">
        <v>0</v>
      </c>
      <c r="R61" s="519"/>
      <c r="S61" s="515">
        <f t="shared" si="2"/>
        <v>0</v>
      </c>
      <c r="T61" s="516"/>
      <c r="U61" s="32"/>
      <c r="W61" s="69"/>
      <c r="X61" s="69"/>
      <c r="Y61" s="69"/>
      <c r="Z61" s="69"/>
      <c r="AA61" s="69"/>
      <c r="AB61" s="69"/>
      <c r="AC61" s="69"/>
    </row>
    <row r="62" spans="2:29" ht="13.5">
      <c r="B62" s="32"/>
      <c r="C62" s="72" t="s">
        <v>187</v>
      </c>
      <c r="D62" s="35">
        <v>158</v>
      </c>
      <c r="E62" s="518">
        <v>0</v>
      </c>
      <c r="F62" s="519"/>
      <c r="G62" s="518">
        <v>0</v>
      </c>
      <c r="H62" s="519"/>
      <c r="I62" s="518">
        <v>0</v>
      </c>
      <c r="J62" s="519"/>
      <c r="K62" s="518">
        <v>0</v>
      </c>
      <c r="L62" s="519"/>
      <c r="M62" s="518">
        <v>0</v>
      </c>
      <c r="N62" s="519"/>
      <c r="O62" s="518">
        <v>0</v>
      </c>
      <c r="P62" s="519"/>
      <c r="Q62" s="518">
        <v>0</v>
      </c>
      <c r="R62" s="519"/>
      <c r="S62" s="515">
        <f t="shared" si="2"/>
        <v>0</v>
      </c>
      <c r="T62" s="516"/>
      <c r="U62" s="32"/>
      <c r="W62" s="559" t="str">
        <f>IF(SUM(X67:X68)=SUM(Z67:Z68)," ","ВНИМАНИЕ: проверять правильность выполнения условий необходимо только после полного заполнения формы.")</f>
        <v> </v>
      </c>
      <c r="X62" s="559"/>
      <c r="Y62" s="559"/>
      <c r="Z62" s="559"/>
      <c r="AA62" s="559"/>
      <c r="AB62" s="559"/>
      <c r="AC62" s="559"/>
    </row>
    <row r="63" spans="2:29" ht="13.5">
      <c r="B63" s="32"/>
      <c r="C63" s="72" t="s">
        <v>206</v>
      </c>
      <c r="D63" s="35">
        <v>159</v>
      </c>
      <c r="E63" s="518">
        <v>0</v>
      </c>
      <c r="F63" s="519"/>
      <c r="G63" s="518">
        <v>0</v>
      </c>
      <c r="H63" s="519"/>
      <c r="I63" s="518">
        <v>0</v>
      </c>
      <c r="J63" s="519"/>
      <c r="K63" s="518">
        <v>0</v>
      </c>
      <c r="L63" s="519"/>
      <c r="M63" s="518">
        <v>0</v>
      </c>
      <c r="N63" s="519"/>
      <c r="O63" s="518">
        <v>0</v>
      </c>
      <c r="P63" s="519"/>
      <c r="Q63" s="518">
        <v>0</v>
      </c>
      <c r="R63" s="519"/>
      <c r="S63" s="515">
        <f t="shared" si="2"/>
        <v>0</v>
      </c>
      <c r="T63" s="516"/>
      <c r="U63" s="32"/>
      <c r="W63" s="559"/>
      <c r="X63" s="559"/>
      <c r="Y63" s="559"/>
      <c r="Z63" s="559"/>
      <c r="AA63" s="559"/>
      <c r="AB63" s="559"/>
      <c r="AC63" s="559"/>
    </row>
    <row r="64" spans="2:29" ht="27.75" customHeight="1">
      <c r="B64" s="32"/>
      <c r="C64" s="75" t="s">
        <v>207</v>
      </c>
      <c r="D64" s="35">
        <v>160</v>
      </c>
      <c r="E64" s="537">
        <f>SUM(E66:F74)</f>
        <v>0</v>
      </c>
      <c r="F64" s="538"/>
      <c r="G64" s="537">
        <f>SUM(G66:H74)</f>
        <v>0</v>
      </c>
      <c r="H64" s="538"/>
      <c r="I64" s="537">
        <f>SUM(I66:J74)</f>
        <v>0</v>
      </c>
      <c r="J64" s="538"/>
      <c r="K64" s="537">
        <f>SUM(K66:L74)</f>
        <v>0</v>
      </c>
      <c r="L64" s="538"/>
      <c r="M64" s="537">
        <f>SUM(M66:N74)</f>
        <v>0</v>
      </c>
      <c r="N64" s="538"/>
      <c r="O64" s="537">
        <f>SUM(O66:P74)</f>
        <v>32</v>
      </c>
      <c r="P64" s="538"/>
      <c r="Q64" s="537">
        <f>SUM(Q66:R74)</f>
        <v>0</v>
      </c>
      <c r="R64" s="538"/>
      <c r="S64" s="508">
        <f>SUM(E64:R64)</f>
        <v>32</v>
      </c>
      <c r="T64" s="509"/>
      <c r="U64" s="32"/>
      <c r="W64" s="523" t="str">
        <f>IF(SUM(X67:X68)=SUM(Z67:Z68)," ","Если ячейки окрасились в серый цвет, это означает, что данные Отчета об изменении капитала не равны данным Отчета о прибылях и убытках.")</f>
        <v> </v>
      </c>
      <c r="X64" s="523"/>
      <c r="Y64" s="523"/>
      <c r="Z64" s="523"/>
      <c r="AA64" s="523"/>
      <c r="AB64" s="523"/>
      <c r="AC64" s="523"/>
    </row>
    <row r="65" spans="2:29" ht="13.5" customHeight="1">
      <c r="B65" s="32"/>
      <c r="C65" s="79" t="s">
        <v>190</v>
      </c>
      <c r="D65" s="74"/>
      <c r="E65" s="508"/>
      <c r="F65" s="509"/>
      <c r="G65" s="508"/>
      <c r="H65" s="509"/>
      <c r="I65" s="508"/>
      <c r="J65" s="509"/>
      <c r="K65" s="508"/>
      <c r="L65" s="509"/>
      <c r="M65" s="508"/>
      <c r="N65" s="509"/>
      <c r="O65" s="508"/>
      <c r="P65" s="509"/>
      <c r="Q65" s="508"/>
      <c r="R65" s="509"/>
      <c r="S65" s="508"/>
      <c r="T65" s="509"/>
      <c r="U65" s="32"/>
      <c r="W65" s="523"/>
      <c r="X65" s="523"/>
      <c r="Y65" s="523"/>
      <c r="Z65" s="523"/>
      <c r="AA65" s="523"/>
      <c r="AB65" s="523"/>
      <c r="AC65" s="523"/>
    </row>
    <row r="66" spans="2:29" ht="15.75" customHeight="1">
      <c r="B66" s="32"/>
      <c r="C66" s="77" t="s">
        <v>191</v>
      </c>
      <c r="D66" s="34">
        <v>161</v>
      </c>
      <c r="E66" s="533">
        <v>0</v>
      </c>
      <c r="F66" s="534"/>
      <c r="G66" s="533">
        <v>0</v>
      </c>
      <c r="H66" s="534"/>
      <c r="I66" s="533">
        <v>0</v>
      </c>
      <c r="J66" s="534"/>
      <c r="K66" s="533">
        <v>0</v>
      </c>
      <c r="L66" s="534"/>
      <c r="M66" s="533">
        <v>0</v>
      </c>
      <c r="N66" s="534"/>
      <c r="O66" s="533">
        <v>0</v>
      </c>
      <c r="P66" s="534"/>
      <c r="Q66" s="533">
        <v>0</v>
      </c>
      <c r="R66" s="534"/>
      <c r="S66" s="535">
        <f>SUM(E66:R66)</f>
        <v>0</v>
      </c>
      <c r="T66" s="536"/>
      <c r="U66" s="32"/>
      <c r="W66" s="523"/>
      <c r="X66" s="523"/>
      <c r="Y66" s="523"/>
      <c r="Z66" s="523"/>
      <c r="AA66" s="523"/>
      <c r="AB66" s="523"/>
      <c r="AC66" s="523"/>
    </row>
    <row r="67" spans="2:29" ht="27">
      <c r="B67" s="32"/>
      <c r="C67" s="72" t="s">
        <v>176</v>
      </c>
      <c r="D67" s="35">
        <v>162</v>
      </c>
      <c r="E67" s="521">
        <v>0</v>
      </c>
      <c r="F67" s="522"/>
      <c r="G67" s="521">
        <v>0</v>
      </c>
      <c r="H67" s="522"/>
      <c r="I67" s="521">
        <v>0</v>
      </c>
      <c r="J67" s="522"/>
      <c r="K67" s="521">
        <v>0</v>
      </c>
      <c r="L67" s="522"/>
      <c r="M67" s="521">
        <v>0</v>
      </c>
      <c r="N67" s="522"/>
      <c r="O67" s="521">
        <v>0</v>
      </c>
      <c r="P67" s="522"/>
      <c r="Q67" s="521">
        <v>0</v>
      </c>
      <c r="R67" s="522"/>
      <c r="S67" s="508">
        <f>SUM(E67:R67)</f>
        <v>0</v>
      </c>
      <c r="T67" s="509"/>
      <c r="U67" s="32"/>
      <c r="W67" s="204" t="s">
        <v>332</v>
      </c>
      <c r="X67" s="203">
        <f>'прил 2'!J55</f>
        <v>0</v>
      </c>
      <c r="Y67" s="205" t="s">
        <v>326</v>
      </c>
      <c r="Z67" s="203">
        <f>M56-M67</f>
        <v>0</v>
      </c>
      <c r="AA67" s="204" t="s">
        <v>334</v>
      </c>
      <c r="AB67" s="204"/>
      <c r="AC67" s="69"/>
    </row>
    <row r="68" spans="2:29" ht="54">
      <c r="B68" s="32"/>
      <c r="C68" s="72" t="s">
        <v>194</v>
      </c>
      <c r="D68" s="35">
        <v>163</v>
      </c>
      <c r="E68" s="521">
        <v>0</v>
      </c>
      <c r="F68" s="522"/>
      <c r="G68" s="521">
        <v>0</v>
      </c>
      <c r="H68" s="522"/>
      <c r="I68" s="521">
        <v>0</v>
      </c>
      <c r="J68" s="522"/>
      <c r="K68" s="521">
        <v>0</v>
      </c>
      <c r="L68" s="522"/>
      <c r="M68" s="521">
        <v>0</v>
      </c>
      <c r="N68" s="522"/>
      <c r="O68" s="521">
        <v>0</v>
      </c>
      <c r="P68" s="522"/>
      <c r="Q68" s="521">
        <v>0</v>
      </c>
      <c r="R68" s="522"/>
      <c r="S68" s="508">
        <f aca="true" t="shared" si="3" ref="S68:S77">SUM(E68:R68)</f>
        <v>0</v>
      </c>
      <c r="T68" s="509"/>
      <c r="U68" s="32"/>
      <c r="W68" s="204" t="s">
        <v>333</v>
      </c>
      <c r="X68" s="203">
        <f>'прил 2'!J56</f>
        <v>0</v>
      </c>
      <c r="Y68" s="205" t="s">
        <v>326</v>
      </c>
      <c r="Z68" s="203">
        <f>S57-S68</f>
        <v>0</v>
      </c>
      <c r="AA68" s="204" t="s">
        <v>335</v>
      </c>
      <c r="AB68" s="204"/>
      <c r="AC68" s="69"/>
    </row>
    <row r="69" spans="2:29" ht="27">
      <c r="B69" s="32"/>
      <c r="C69" s="72" t="s">
        <v>196</v>
      </c>
      <c r="D69" s="35">
        <v>164</v>
      </c>
      <c r="E69" s="521">
        <v>0</v>
      </c>
      <c r="F69" s="522"/>
      <c r="G69" s="521">
        <v>0</v>
      </c>
      <c r="H69" s="522"/>
      <c r="I69" s="521">
        <v>0</v>
      </c>
      <c r="J69" s="522"/>
      <c r="K69" s="521">
        <v>0</v>
      </c>
      <c r="L69" s="522"/>
      <c r="M69" s="521">
        <v>0</v>
      </c>
      <c r="N69" s="522"/>
      <c r="O69" s="521">
        <v>0</v>
      </c>
      <c r="P69" s="522"/>
      <c r="Q69" s="521">
        <v>0</v>
      </c>
      <c r="R69" s="522"/>
      <c r="S69" s="508">
        <f t="shared" si="3"/>
        <v>0</v>
      </c>
      <c r="T69" s="509"/>
      <c r="U69" s="32"/>
      <c r="W69" s="69"/>
      <c r="X69" s="69"/>
      <c r="Y69" s="69"/>
      <c r="Z69" s="69"/>
      <c r="AA69" s="69"/>
      <c r="AB69" s="69"/>
      <c r="AC69" s="69"/>
    </row>
    <row r="70" spans="2:29" ht="27">
      <c r="B70" s="32"/>
      <c r="C70" s="72" t="s">
        <v>272</v>
      </c>
      <c r="D70" s="35">
        <v>165</v>
      </c>
      <c r="E70" s="521">
        <v>0</v>
      </c>
      <c r="F70" s="522"/>
      <c r="G70" s="521">
        <v>0</v>
      </c>
      <c r="H70" s="522"/>
      <c r="I70" s="521">
        <v>0</v>
      </c>
      <c r="J70" s="522"/>
      <c r="K70" s="521">
        <v>0</v>
      </c>
      <c r="L70" s="522"/>
      <c r="M70" s="521">
        <v>0</v>
      </c>
      <c r="N70" s="522"/>
      <c r="O70" s="521">
        <v>0</v>
      </c>
      <c r="P70" s="522"/>
      <c r="Q70" s="521">
        <v>0</v>
      </c>
      <c r="R70" s="522"/>
      <c r="S70" s="508">
        <f t="shared" si="3"/>
        <v>0</v>
      </c>
      <c r="T70" s="509"/>
      <c r="U70" s="32"/>
      <c r="W70" s="559" t="str">
        <f>IF(SUM(AD72:AD84)=SUM(E78:R78)," ","ВНИМАНИЕ: проверять правильность выполнения условий необходимо только после полного заполнения формы.")</f>
        <v>ВНИМАНИЕ: проверять правильность выполнения условий необходимо только после полного заполнения формы.</v>
      </c>
      <c r="X70" s="559"/>
      <c r="Y70" s="559"/>
      <c r="Z70" s="559"/>
      <c r="AA70" s="559"/>
      <c r="AB70" s="559"/>
      <c r="AC70" s="69"/>
    </row>
    <row r="71" spans="2:29" ht="40.5" customHeight="1">
      <c r="B71" s="32"/>
      <c r="C71" s="72" t="s">
        <v>271</v>
      </c>
      <c r="D71" s="35">
        <v>166</v>
      </c>
      <c r="E71" s="521">
        <v>0</v>
      </c>
      <c r="F71" s="522"/>
      <c r="G71" s="521">
        <v>0</v>
      </c>
      <c r="H71" s="522"/>
      <c r="I71" s="521">
        <v>0</v>
      </c>
      <c r="J71" s="522"/>
      <c r="K71" s="521">
        <v>0</v>
      </c>
      <c r="L71" s="522"/>
      <c r="M71" s="521">
        <v>0</v>
      </c>
      <c r="N71" s="522"/>
      <c r="O71" s="521">
        <v>32</v>
      </c>
      <c r="P71" s="522"/>
      <c r="Q71" s="521">
        <v>0</v>
      </c>
      <c r="R71" s="522"/>
      <c r="S71" s="508">
        <f t="shared" si="3"/>
        <v>32</v>
      </c>
      <c r="T71" s="509"/>
      <c r="U71" s="32"/>
      <c r="W71" s="523" t="str">
        <f>IF(SUM(AD72:AD84)=SUM(E78:R78)," ","Если ячейки окрасились в серый цвет, это означает, что данные Отчета об изменении капитала не равны данным Бухгалтерского баланса.")</f>
        <v>Если ячейки окрасились в серый цвет, это означает, что данные Отчета об изменении капитала не равны данным Бухгалтерского баланса.</v>
      </c>
      <c r="X71" s="523"/>
      <c r="Y71" s="523"/>
      <c r="Z71" s="523"/>
      <c r="AA71" s="523"/>
      <c r="AB71" s="523"/>
      <c r="AC71" s="69"/>
    </row>
    <row r="72" spans="2:31" ht="13.5">
      <c r="B72" s="32"/>
      <c r="C72" s="72" t="s">
        <v>186</v>
      </c>
      <c r="D72" s="35">
        <v>167</v>
      </c>
      <c r="E72" s="521">
        <v>0</v>
      </c>
      <c r="F72" s="522"/>
      <c r="G72" s="521">
        <v>0</v>
      </c>
      <c r="H72" s="522"/>
      <c r="I72" s="521">
        <v>0</v>
      </c>
      <c r="J72" s="522"/>
      <c r="K72" s="521">
        <v>0</v>
      </c>
      <c r="L72" s="522"/>
      <c r="M72" s="521">
        <v>0</v>
      </c>
      <c r="N72" s="522"/>
      <c r="O72" s="521">
        <v>0</v>
      </c>
      <c r="P72" s="522"/>
      <c r="Q72" s="521">
        <v>0</v>
      </c>
      <c r="R72" s="522"/>
      <c r="S72" s="508">
        <f t="shared" si="3"/>
        <v>0</v>
      </c>
      <c r="T72" s="509"/>
      <c r="U72" s="32"/>
      <c r="W72" s="556" t="str">
        <f>IF(E78=AD72," ",IF(E78&lt;AD72,CONCATENATE("Данные стр.140-190 гр.3 превышают на ",AC72," данные в стр.200 гр.3. Необходимо проверить заполнение строк стр.140-190."),CONCATENATE("Данные стр.140-190 гр.3 меньше на ",AC72," данных в стр.140 гр.3. Необходимо проверить заполнение строк стр.140-190.")))</f>
        <v> </v>
      </c>
      <c r="X72" s="556"/>
      <c r="Y72" s="556"/>
      <c r="Z72" s="556"/>
      <c r="AA72" s="556"/>
      <c r="AB72" s="556"/>
      <c r="AC72" s="203">
        <f>ABS(E78-AD72)</f>
        <v>0</v>
      </c>
      <c r="AD72" s="203">
        <f>E51+E53-E64+E75+E76+E77</f>
        <v>179</v>
      </c>
      <c r="AE72" s="31">
        <v>3</v>
      </c>
    </row>
    <row r="73" spans="2:29" ht="13.5">
      <c r="B73" s="32"/>
      <c r="C73" s="72" t="s">
        <v>717</v>
      </c>
      <c r="D73" s="35">
        <v>168</v>
      </c>
      <c r="E73" s="521">
        <v>0</v>
      </c>
      <c r="F73" s="522"/>
      <c r="G73" s="521">
        <v>0</v>
      </c>
      <c r="H73" s="522"/>
      <c r="I73" s="521">
        <v>0</v>
      </c>
      <c r="J73" s="522"/>
      <c r="K73" s="521">
        <v>0</v>
      </c>
      <c r="L73" s="522"/>
      <c r="M73" s="521">
        <v>0</v>
      </c>
      <c r="N73" s="522"/>
      <c r="O73" s="521">
        <v>0</v>
      </c>
      <c r="P73" s="522"/>
      <c r="Q73" s="521">
        <v>0</v>
      </c>
      <c r="R73" s="522"/>
      <c r="S73" s="508">
        <f t="shared" si="3"/>
        <v>0</v>
      </c>
      <c r="T73" s="509"/>
      <c r="U73" s="32"/>
      <c r="W73" s="556"/>
      <c r="X73" s="556"/>
      <c r="Y73" s="556"/>
      <c r="Z73" s="556"/>
      <c r="AA73" s="556"/>
      <c r="AB73" s="556"/>
      <c r="AC73" s="69"/>
    </row>
    <row r="74" spans="2:31" ht="13.5" customHeight="1">
      <c r="B74" s="32"/>
      <c r="C74" s="72" t="s">
        <v>719</v>
      </c>
      <c r="D74" s="35">
        <v>169</v>
      </c>
      <c r="E74" s="521">
        <v>0</v>
      </c>
      <c r="F74" s="522"/>
      <c r="G74" s="521">
        <v>0</v>
      </c>
      <c r="H74" s="522"/>
      <c r="I74" s="521">
        <v>0</v>
      </c>
      <c r="J74" s="522"/>
      <c r="K74" s="521">
        <v>0</v>
      </c>
      <c r="L74" s="522"/>
      <c r="M74" s="521">
        <v>0</v>
      </c>
      <c r="N74" s="522"/>
      <c r="O74" s="521"/>
      <c r="P74" s="522"/>
      <c r="Q74" s="521">
        <v>0</v>
      </c>
      <c r="R74" s="522"/>
      <c r="S74" s="508">
        <f t="shared" si="3"/>
        <v>0</v>
      </c>
      <c r="T74" s="509"/>
      <c r="U74" s="32"/>
      <c r="W74" s="556" t="str">
        <f>IF(G78=AD74," ",IF(G78&lt;AD74,CONCATENATE("Данные стр.140-190 гр.4 превышают на ",AC74," данные в стр.200 гр.4. Необходимо проверить заполнение строк стр.140-190."),CONCATENATE("Данные стр.140-190 гр.4 меньше на ",AC74," данных в стр.140 гр.4. Необходимо проверить заполнение строк стр.140-190.")))</f>
        <v> </v>
      </c>
      <c r="X74" s="556"/>
      <c r="Y74" s="556"/>
      <c r="Z74" s="556"/>
      <c r="AA74" s="556"/>
      <c r="AB74" s="556"/>
      <c r="AC74" s="203">
        <f>ABS(G78-AD74)</f>
        <v>0</v>
      </c>
      <c r="AD74" s="203">
        <f>G51+G53-G64+G75+G76+G77</f>
        <v>0</v>
      </c>
      <c r="AE74" s="31">
        <v>4</v>
      </c>
    </row>
    <row r="75" spans="2:29" ht="15" customHeight="1">
      <c r="B75" s="32"/>
      <c r="C75" s="75" t="s">
        <v>202</v>
      </c>
      <c r="D75" s="35">
        <v>170</v>
      </c>
      <c r="E75" s="518">
        <v>0</v>
      </c>
      <c r="F75" s="519"/>
      <c r="G75" s="518">
        <v>0</v>
      </c>
      <c r="H75" s="519"/>
      <c r="I75" s="518">
        <v>0</v>
      </c>
      <c r="J75" s="519"/>
      <c r="K75" s="518">
        <v>0</v>
      </c>
      <c r="L75" s="519"/>
      <c r="M75" s="518">
        <v>0</v>
      </c>
      <c r="N75" s="519"/>
      <c r="O75" s="518"/>
      <c r="P75" s="519"/>
      <c r="Q75" s="518">
        <v>0</v>
      </c>
      <c r="R75" s="519"/>
      <c r="S75" s="515">
        <f t="shared" si="3"/>
        <v>0</v>
      </c>
      <c r="T75" s="516"/>
      <c r="U75" s="32"/>
      <c r="W75" s="556"/>
      <c r="X75" s="556"/>
      <c r="Y75" s="556"/>
      <c r="Z75" s="556"/>
      <c r="AA75" s="556"/>
      <c r="AB75" s="556"/>
      <c r="AC75" s="69"/>
    </row>
    <row r="76" spans="2:31" ht="13.5" customHeight="1">
      <c r="B76" s="32"/>
      <c r="C76" s="75" t="s">
        <v>203</v>
      </c>
      <c r="D76" s="35">
        <v>180</v>
      </c>
      <c r="E76" s="518">
        <v>0</v>
      </c>
      <c r="F76" s="519"/>
      <c r="G76" s="518">
        <v>0</v>
      </c>
      <c r="H76" s="519"/>
      <c r="I76" s="518">
        <v>0</v>
      </c>
      <c r="J76" s="519"/>
      <c r="K76" s="518">
        <v>0</v>
      </c>
      <c r="L76" s="519"/>
      <c r="M76" s="518">
        <v>0</v>
      </c>
      <c r="N76" s="519"/>
      <c r="O76" s="518"/>
      <c r="P76" s="519"/>
      <c r="Q76" s="518">
        <v>0</v>
      </c>
      <c r="R76" s="519"/>
      <c r="S76" s="515">
        <f t="shared" si="3"/>
        <v>0</v>
      </c>
      <c r="T76" s="516"/>
      <c r="U76" s="32"/>
      <c r="W76" s="556" t="str">
        <f>IF(I78=AD76," ",IF(I78&lt;AD76,CONCATENATE("Данные стр.140-190 гр.5 превышают на ",AC76," данные в стр.200 гр.5. Необходимо проверить заполнение строк стр.140-190."),CONCATENATE("Данные стр.140-190 гр.5 меньше на ",AC76," данных в стр.140 гр.5. Необходимо проверить заполнение строк стр.140-190.")))</f>
        <v> </v>
      </c>
      <c r="X76" s="556"/>
      <c r="Y76" s="556"/>
      <c r="Z76" s="556"/>
      <c r="AA76" s="556"/>
      <c r="AB76" s="556"/>
      <c r="AC76" s="203">
        <f>ABS(I78-AD76)</f>
        <v>0</v>
      </c>
      <c r="AD76" s="203">
        <f>I51+I53-I64+I75+I76+I77</f>
        <v>0</v>
      </c>
      <c r="AE76" s="31">
        <v>5</v>
      </c>
    </row>
    <row r="77" spans="2:29" ht="27">
      <c r="B77" s="32"/>
      <c r="C77" s="75" t="s">
        <v>204</v>
      </c>
      <c r="D77" s="35">
        <v>190</v>
      </c>
      <c r="E77" s="518">
        <v>0</v>
      </c>
      <c r="F77" s="519"/>
      <c r="G77" s="518">
        <v>0</v>
      </c>
      <c r="H77" s="519"/>
      <c r="I77" s="518">
        <v>0</v>
      </c>
      <c r="J77" s="519"/>
      <c r="K77" s="518">
        <v>0</v>
      </c>
      <c r="L77" s="519"/>
      <c r="M77" s="518">
        <v>-6</v>
      </c>
      <c r="N77" s="519"/>
      <c r="O77" s="518">
        <v>6</v>
      </c>
      <c r="P77" s="519"/>
      <c r="Q77" s="518">
        <v>0</v>
      </c>
      <c r="R77" s="519"/>
      <c r="S77" s="515">
        <f t="shared" si="3"/>
        <v>0</v>
      </c>
      <c r="T77" s="516"/>
      <c r="U77" s="32"/>
      <c r="W77" s="556"/>
      <c r="X77" s="556"/>
      <c r="Y77" s="556"/>
      <c r="Z77" s="556"/>
      <c r="AA77" s="556"/>
      <c r="AB77" s="556"/>
      <c r="AC77" s="69"/>
    </row>
    <row r="78" spans="2:31" ht="13.5" customHeight="1">
      <c r="B78" s="32"/>
      <c r="C78" s="75" t="str">
        <f>CONCATENATE("Остаток на ",'прил 1'!V8,".",IF('прил 1'!V9&lt;10,CONCATENATE("0",'прил 1'!V9,),'прил 1'!V9),".",YEAR('прил 1'!U6)," г.")</f>
        <v>Остаток на 31.03.2023 г.</v>
      </c>
      <c r="D78" s="35">
        <v>200</v>
      </c>
      <c r="E78" s="530">
        <f>'прил 1'!I61</f>
        <v>179</v>
      </c>
      <c r="F78" s="530"/>
      <c r="G78" s="525">
        <f>'прил 1'!I62</f>
        <v>0</v>
      </c>
      <c r="H78" s="525"/>
      <c r="I78" s="525">
        <f>'прил 1'!I63</f>
        <v>0</v>
      </c>
      <c r="J78" s="525"/>
      <c r="K78" s="530">
        <f>'прил 1'!I64</f>
        <v>0</v>
      </c>
      <c r="L78" s="530"/>
      <c r="M78" s="530">
        <f>'прил 1'!I65</f>
        <v>1884</v>
      </c>
      <c r="N78" s="530"/>
      <c r="O78" s="530">
        <f>'прил 1'!I66</f>
        <v>359</v>
      </c>
      <c r="P78" s="530"/>
      <c r="Q78" s="510">
        <f>'прил 1'!I67</f>
        <v>7</v>
      </c>
      <c r="R78" s="511"/>
      <c r="S78" s="510">
        <f>SUM(E78,K78:R78)-G78-I78</f>
        <v>2429</v>
      </c>
      <c r="T78" s="511"/>
      <c r="U78" s="32"/>
      <c r="W78" s="556" t="str">
        <f>IF(K78=AD78," ",IF(K78&lt;AD78,CONCATENATE("Данные стр.140-190 гр.6 превышают на ",AC78," данные в стр.200 гр.6. Необходимо проверить заполнение строк стр.140-190."),CONCATENATE("Данные стр.140-190 гр.6 меньше на ",AC78," данных в стр.140 гр.6. Необходимо проверить заполнение строк стр.140-190.")))</f>
        <v> </v>
      </c>
      <c r="X78" s="556"/>
      <c r="Y78" s="556"/>
      <c r="Z78" s="556"/>
      <c r="AA78" s="556"/>
      <c r="AB78" s="556"/>
      <c r="AC78" s="203">
        <f>ABS(K78-AD78)</f>
        <v>0</v>
      </c>
      <c r="AD78" s="203">
        <f>K51+K53-K64+K75+K76+K77</f>
        <v>0</v>
      </c>
      <c r="AE78" s="31">
        <v>6</v>
      </c>
    </row>
    <row r="79" spans="2:29" ht="13.5">
      <c r="B79" s="32"/>
      <c r="C79" s="32"/>
      <c r="D79" s="32"/>
      <c r="E79" s="520"/>
      <c r="F79" s="520"/>
      <c r="G79" s="520"/>
      <c r="H79" s="520"/>
      <c r="I79" s="520"/>
      <c r="J79" s="520"/>
      <c r="K79" s="520"/>
      <c r="L79" s="520"/>
      <c r="M79" s="520"/>
      <c r="N79" s="520"/>
      <c r="O79" s="520"/>
      <c r="P79" s="520"/>
      <c r="Q79" s="520"/>
      <c r="R79" s="520"/>
      <c r="S79" s="520"/>
      <c r="T79" s="520"/>
      <c r="U79" s="32"/>
      <c r="W79" s="556"/>
      <c r="X79" s="556"/>
      <c r="Y79" s="556"/>
      <c r="Z79" s="556"/>
      <c r="AA79" s="556"/>
      <c r="AB79" s="556"/>
      <c r="AC79" s="69"/>
    </row>
    <row r="80" spans="2:31" ht="13.5" customHeight="1">
      <c r="B80" s="32"/>
      <c r="C80" s="531" t="s">
        <v>62</v>
      </c>
      <c r="D80" s="531"/>
      <c r="E80" s="48"/>
      <c r="F80" s="529"/>
      <c r="G80" s="529"/>
      <c r="H80" s="529"/>
      <c r="I80" s="529"/>
      <c r="J80" s="32"/>
      <c r="K80" s="529" t="str">
        <f>IF('прил 1'!I98=0," ",'прил 1'!I98)</f>
        <v>М. В. Максимов</v>
      </c>
      <c r="L80" s="529"/>
      <c r="M80" s="529"/>
      <c r="N80" s="529"/>
      <c r="O80" s="529"/>
      <c r="P80" s="529"/>
      <c r="Q80" s="32"/>
      <c r="R80" s="32"/>
      <c r="S80" s="32"/>
      <c r="T80" s="32"/>
      <c r="U80" s="32"/>
      <c r="W80" s="556" t="str">
        <f>IF(M78=AD80," ",IF(M78&lt;AD80,CONCATENATE("Данные стр.140-190 гр.7 превышают на ",AC80," данные в стр.200 гр.7. Необходимо проверить заполнение строк стр.140-190."),CONCATENATE("Данные стр.140-190 гр.7 меньше на ",AC80," данных в стр.140 гр.7. Необходимо проверить заполнение строк стр.140-190.")))</f>
        <v>Данные стр.140-190 гр.7 меньше на 1073 данных в стр.140 гр.7. Необходимо проверить заполнение строк стр.140-190.</v>
      </c>
      <c r="X80" s="556"/>
      <c r="Y80" s="556"/>
      <c r="Z80" s="556"/>
      <c r="AA80" s="556"/>
      <c r="AB80" s="556"/>
      <c r="AC80" s="203">
        <f>ABS(M78-AD80)</f>
        <v>1073</v>
      </c>
      <c r="AD80" s="203">
        <f>M51+M53-M64+M75+M76+M77</f>
        <v>811</v>
      </c>
      <c r="AE80" s="31">
        <v>7</v>
      </c>
    </row>
    <row r="81" spans="2:29" s="82" customFormat="1" ht="12" customHeight="1">
      <c r="B81" s="80"/>
      <c r="C81" s="81" t="s">
        <v>65</v>
      </c>
      <c r="D81" s="81"/>
      <c r="E81" s="81"/>
      <c r="F81" s="532" t="s">
        <v>64</v>
      </c>
      <c r="G81" s="532"/>
      <c r="H81" s="532"/>
      <c r="I81" s="532"/>
      <c r="J81" s="80"/>
      <c r="K81" s="524" t="s">
        <v>60</v>
      </c>
      <c r="L81" s="524"/>
      <c r="M81" s="524"/>
      <c r="N81" s="524"/>
      <c r="O81" s="524"/>
      <c r="P81" s="524"/>
      <c r="Q81" s="80"/>
      <c r="R81" s="80"/>
      <c r="S81" s="80"/>
      <c r="T81" s="80"/>
      <c r="U81" s="80"/>
      <c r="W81" s="556"/>
      <c r="X81" s="556"/>
      <c r="Y81" s="556"/>
      <c r="Z81" s="556"/>
      <c r="AA81" s="556"/>
      <c r="AB81" s="556"/>
      <c r="AC81" s="311"/>
    </row>
    <row r="82" spans="2:31" ht="13.5" customHeight="1">
      <c r="B82" s="32"/>
      <c r="C82" s="531" t="s">
        <v>63</v>
      </c>
      <c r="D82" s="531"/>
      <c r="E82" s="48"/>
      <c r="F82" s="529"/>
      <c r="G82" s="529"/>
      <c r="H82" s="529"/>
      <c r="I82" s="529"/>
      <c r="J82" s="32"/>
      <c r="K82" s="529" t="str">
        <f>IF('прил 1'!I100=0," ",'прил 1'!I100)</f>
        <v>Т. В. Бельская</v>
      </c>
      <c r="L82" s="529"/>
      <c r="M82" s="529"/>
      <c r="N82" s="529"/>
      <c r="O82" s="529"/>
      <c r="P82" s="529"/>
      <c r="Q82" s="32"/>
      <c r="R82" s="32"/>
      <c r="S82" s="32"/>
      <c r="T82" s="32"/>
      <c r="U82" s="32"/>
      <c r="W82" s="556" t="str">
        <f>IF(O78=AD82," ",IF(O78&lt;AD82,CONCATENATE("Данные стр.140-190 гр.8 превышают на ",AC82," данные в стр.200 гр.8. Необходимо проверить заполнение строк стр.140-190."),CONCATENATE("Данные стр.140-190 гр.8 меньше на ",AC82," данных в стр.140 гр.8. Необходимо проверить заполнение строк стр.140-190.")))</f>
        <v>Данные стр.140-190 гр.8 меньше на 39 данных в стр.140 гр.8. Необходимо проверить заполнение строк стр.140-190.</v>
      </c>
      <c r="X82" s="556"/>
      <c r="Y82" s="556"/>
      <c r="Z82" s="556"/>
      <c r="AA82" s="556"/>
      <c r="AB82" s="556"/>
      <c r="AC82" s="203">
        <f>ABS(O78-AD82)</f>
        <v>39</v>
      </c>
      <c r="AD82" s="203">
        <f>O51+O53-O64+O75+O76+O77</f>
        <v>320</v>
      </c>
      <c r="AE82" s="31">
        <v>8</v>
      </c>
    </row>
    <row r="83" spans="2:29" s="85" customFormat="1" ht="12" customHeight="1">
      <c r="B83" s="83"/>
      <c r="C83" s="84"/>
      <c r="D83" s="84"/>
      <c r="E83" s="84"/>
      <c r="F83" s="532" t="s">
        <v>64</v>
      </c>
      <c r="G83" s="532"/>
      <c r="H83" s="532"/>
      <c r="I83" s="532"/>
      <c r="J83" s="83"/>
      <c r="K83" s="524" t="s">
        <v>60</v>
      </c>
      <c r="L83" s="524"/>
      <c r="M83" s="524"/>
      <c r="N83" s="524"/>
      <c r="O83" s="524"/>
      <c r="P83" s="524"/>
      <c r="Q83" s="83"/>
      <c r="R83" s="83"/>
      <c r="S83" s="83"/>
      <c r="T83" s="83"/>
      <c r="U83" s="83"/>
      <c r="W83" s="556"/>
      <c r="X83" s="556"/>
      <c r="Y83" s="556"/>
      <c r="Z83" s="556"/>
      <c r="AA83" s="556"/>
      <c r="AB83" s="556"/>
      <c r="AC83" s="312"/>
    </row>
    <row r="84" spans="2:31" ht="13.5" customHeight="1">
      <c r="B84" s="32"/>
      <c r="C84" s="86">
        <f ca="1">TODAY()</f>
        <v>45048</v>
      </c>
      <c r="D84" s="87"/>
      <c r="E84" s="32"/>
      <c r="F84" s="32"/>
      <c r="G84" s="32"/>
      <c r="H84" s="32"/>
      <c r="I84" s="32"/>
      <c r="J84" s="32"/>
      <c r="K84" s="32"/>
      <c r="L84" s="32"/>
      <c r="M84" s="32"/>
      <c r="N84" s="32"/>
      <c r="O84" s="32"/>
      <c r="P84" s="32"/>
      <c r="Q84" s="32"/>
      <c r="R84" s="32"/>
      <c r="S84" s="32"/>
      <c r="T84" s="32"/>
      <c r="U84" s="32"/>
      <c r="W84" s="556" t="str">
        <f>IF(Q78=AD84," ",IF(Q78&lt;AD84,CONCATENATE("Данные стр.140-190 гр.9 превышают на ",AC84," данные в стр.200 гр.9. Необходимо проверить заполнение строк стр.140-190."),CONCATENATE("Данные стр.140-190 гр.9 меньше на ",AC84," данных в стр.140 гр.9. Необходимо проверить заполнение строк стр.140-190.")))</f>
        <v>Данные стр.140-190 гр.9 меньше на 7 данных в стр.140 гр.9. Необходимо проверить заполнение строк стр.140-190.</v>
      </c>
      <c r="X84" s="556"/>
      <c r="Y84" s="556"/>
      <c r="Z84" s="556"/>
      <c r="AA84" s="556"/>
      <c r="AB84" s="556"/>
      <c r="AC84" s="203">
        <f>ABS(Q78-AD84)</f>
        <v>7</v>
      </c>
      <c r="AD84" s="203">
        <f>Q51+Q53-Q64+Q75+Q76+Q77</f>
        <v>0</v>
      </c>
      <c r="AE84" s="31">
        <v>9</v>
      </c>
    </row>
    <row r="85" spans="2:29" ht="13.5">
      <c r="B85" s="32"/>
      <c r="C85" s="32"/>
      <c r="D85" s="32"/>
      <c r="E85" s="32"/>
      <c r="F85" s="32"/>
      <c r="G85" s="32"/>
      <c r="H85" s="32"/>
      <c r="I85" s="32"/>
      <c r="J85" s="32"/>
      <c r="K85" s="32"/>
      <c r="L85" s="32"/>
      <c r="M85" s="32"/>
      <c r="N85" s="32"/>
      <c r="O85" s="32"/>
      <c r="P85" s="32"/>
      <c r="Q85" s="32"/>
      <c r="R85" s="32"/>
      <c r="S85" s="32"/>
      <c r="T85" s="32"/>
      <c r="U85" s="32"/>
      <c r="W85" s="556"/>
      <c r="X85" s="556"/>
      <c r="Y85" s="556"/>
      <c r="Z85" s="556"/>
      <c r="AA85" s="556"/>
      <c r="AB85" s="556"/>
      <c r="AC85" s="69"/>
    </row>
    <row r="86" spans="2:29" ht="6" customHeight="1">
      <c r="B86" s="32"/>
      <c r="C86" s="32"/>
      <c r="D86" s="32"/>
      <c r="E86" s="32"/>
      <c r="F86" s="32"/>
      <c r="G86" s="32"/>
      <c r="H86" s="32"/>
      <c r="I86" s="32"/>
      <c r="J86" s="32"/>
      <c r="K86" s="32"/>
      <c r="L86" s="32"/>
      <c r="M86" s="32"/>
      <c r="N86" s="32"/>
      <c r="O86" s="32"/>
      <c r="P86" s="32"/>
      <c r="Q86" s="32"/>
      <c r="R86" s="32"/>
      <c r="S86" s="32"/>
      <c r="T86" s="32"/>
      <c r="U86" s="32"/>
      <c r="W86" s="69"/>
      <c r="X86" s="69"/>
      <c r="Y86" s="69"/>
      <c r="Z86" s="69"/>
      <c r="AA86" s="69"/>
      <c r="AB86" s="69"/>
      <c r="AC86" s="69"/>
    </row>
    <row r="87" spans="23:29" ht="13.5">
      <c r="W87" s="69"/>
      <c r="X87" s="69"/>
      <c r="Y87" s="69"/>
      <c r="Z87" s="69"/>
      <c r="AA87" s="69"/>
      <c r="AB87" s="69"/>
      <c r="AC87" s="69"/>
    </row>
    <row r="88" spans="23:29" ht="13.5">
      <c r="W88" s="69"/>
      <c r="X88" s="69"/>
      <c r="Y88" s="69"/>
      <c r="Z88" s="69"/>
      <c r="AA88" s="69"/>
      <c r="AB88" s="69"/>
      <c r="AC88" s="69"/>
    </row>
    <row r="89" spans="23:29" ht="13.5">
      <c r="W89" s="69"/>
      <c r="X89" s="69"/>
      <c r="Y89" s="69"/>
      <c r="Z89" s="69"/>
      <c r="AA89" s="69"/>
      <c r="AB89" s="69"/>
      <c r="AC89" s="69"/>
    </row>
    <row r="90" spans="23:29" ht="13.5">
      <c r="W90" s="69"/>
      <c r="X90" s="69"/>
      <c r="Y90" s="69"/>
      <c r="Z90" s="69"/>
      <c r="AA90" s="69"/>
      <c r="AB90" s="69"/>
      <c r="AC90" s="69"/>
    </row>
    <row r="91" spans="23:29" ht="13.5">
      <c r="W91" s="69"/>
      <c r="X91" s="69"/>
      <c r="Y91" s="69"/>
      <c r="Z91" s="69"/>
      <c r="AA91" s="69"/>
      <c r="AB91" s="69"/>
      <c r="AC91" s="69"/>
    </row>
    <row r="92" spans="23:29" ht="13.5">
      <c r="W92" s="69"/>
      <c r="X92" s="69"/>
      <c r="Y92" s="69"/>
      <c r="Z92" s="69"/>
      <c r="AA92" s="69"/>
      <c r="AB92" s="69"/>
      <c r="AC92" s="69"/>
    </row>
    <row r="93" spans="23:29" ht="13.5">
      <c r="W93" s="69"/>
      <c r="X93" s="69"/>
      <c r="Y93" s="69"/>
      <c r="Z93" s="69"/>
      <c r="AA93" s="69"/>
      <c r="AB93" s="69"/>
      <c r="AC93" s="69"/>
    </row>
    <row r="94" spans="23:29" ht="13.5">
      <c r="W94" s="69"/>
      <c r="X94" s="69"/>
      <c r="Y94" s="69"/>
      <c r="Z94" s="69"/>
      <c r="AA94" s="69"/>
      <c r="AB94" s="69"/>
      <c r="AC94" s="69"/>
    </row>
    <row r="95" spans="23:29" ht="13.5">
      <c r="W95" s="69"/>
      <c r="X95" s="69"/>
      <c r="Y95" s="69"/>
      <c r="Z95" s="69"/>
      <c r="AA95" s="69"/>
      <c r="AB95" s="69"/>
      <c r="AC95" s="69"/>
    </row>
    <row r="96" spans="23:29" ht="13.5">
      <c r="W96" s="69"/>
      <c r="X96" s="69"/>
      <c r="Y96" s="69"/>
      <c r="Z96" s="69"/>
      <c r="AA96" s="69"/>
      <c r="AB96" s="69"/>
      <c r="AC96" s="69"/>
    </row>
    <row r="97" spans="23:29" ht="13.5">
      <c r="W97" s="69"/>
      <c r="X97" s="69"/>
      <c r="Y97" s="69"/>
      <c r="Z97" s="69"/>
      <c r="AA97" s="69"/>
      <c r="AB97" s="69"/>
      <c r="AC97" s="69"/>
    </row>
    <row r="98" spans="23:29" ht="13.5">
      <c r="W98" s="69"/>
      <c r="X98" s="69"/>
      <c r="Y98" s="69"/>
      <c r="Z98" s="69"/>
      <c r="AA98" s="69"/>
      <c r="AB98" s="69"/>
      <c r="AC98" s="69"/>
    </row>
    <row r="99" spans="23:29" ht="13.5">
      <c r="W99" s="69"/>
      <c r="X99" s="69"/>
      <c r="Y99" s="69"/>
      <c r="Z99" s="69"/>
      <c r="AA99" s="69"/>
      <c r="AB99" s="69"/>
      <c r="AC99" s="69"/>
    </row>
    <row r="100" spans="23:29" ht="13.5">
      <c r="W100" s="69"/>
      <c r="X100" s="69"/>
      <c r="Y100" s="69"/>
      <c r="Z100" s="69"/>
      <c r="AA100" s="69"/>
      <c r="AB100" s="69"/>
      <c r="AC100" s="69"/>
    </row>
    <row r="101" spans="23:29" ht="13.5">
      <c r="W101" s="69"/>
      <c r="X101" s="69"/>
      <c r="Y101" s="69"/>
      <c r="Z101" s="69"/>
      <c r="AA101" s="69"/>
      <c r="AB101" s="69"/>
      <c r="AC101" s="69"/>
    </row>
    <row r="102" spans="23:29" ht="13.5">
      <c r="W102" s="69"/>
      <c r="X102" s="69"/>
      <c r="Y102" s="69"/>
      <c r="Z102" s="69"/>
      <c r="AA102" s="69"/>
      <c r="AB102" s="69"/>
      <c r="AC102" s="69"/>
    </row>
    <row r="103" spans="23:29" ht="13.5">
      <c r="W103" s="69"/>
      <c r="X103" s="69"/>
      <c r="Y103" s="69"/>
      <c r="Z103" s="69"/>
      <c r="AA103" s="69"/>
      <c r="AB103" s="69"/>
      <c r="AC103" s="69"/>
    </row>
    <row r="104" spans="23:29" ht="13.5">
      <c r="W104" s="69"/>
      <c r="X104" s="69"/>
      <c r="Y104" s="69"/>
      <c r="Z104" s="69"/>
      <c r="AA104" s="69"/>
      <c r="AB104" s="69"/>
      <c r="AC104" s="69"/>
    </row>
    <row r="105" spans="23:29" ht="13.5">
      <c r="W105" s="69"/>
      <c r="X105" s="69"/>
      <c r="Y105" s="69"/>
      <c r="Z105" s="69"/>
      <c r="AA105" s="69"/>
      <c r="AB105" s="69"/>
      <c r="AC105" s="69"/>
    </row>
    <row r="106" spans="23:29" ht="13.5">
      <c r="W106" s="69"/>
      <c r="X106" s="69"/>
      <c r="Y106" s="69"/>
      <c r="Z106" s="69"/>
      <c r="AA106" s="69"/>
      <c r="AB106" s="69"/>
      <c r="AC106" s="69"/>
    </row>
    <row r="107" spans="23:29" ht="13.5">
      <c r="W107" s="69"/>
      <c r="X107" s="69"/>
      <c r="Y107" s="69"/>
      <c r="Z107" s="69"/>
      <c r="AA107" s="69"/>
      <c r="AB107" s="69"/>
      <c r="AC107" s="69"/>
    </row>
    <row r="108" spans="23:29" ht="13.5">
      <c r="W108" s="69"/>
      <c r="X108" s="69"/>
      <c r="Y108" s="69"/>
      <c r="Z108" s="69"/>
      <c r="AA108" s="69"/>
      <c r="AB108" s="69"/>
      <c r="AC108" s="69"/>
    </row>
    <row r="109" spans="23:29" ht="13.5">
      <c r="W109" s="69"/>
      <c r="X109" s="69"/>
      <c r="Y109" s="69"/>
      <c r="Z109" s="69"/>
      <c r="AA109" s="69"/>
      <c r="AB109" s="69"/>
      <c r="AC109" s="69"/>
    </row>
    <row r="110" spans="23:29" ht="13.5">
      <c r="W110" s="69"/>
      <c r="X110" s="69"/>
      <c r="Y110" s="69"/>
      <c r="Z110" s="69"/>
      <c r="AA110" s="69"/>
      <c r="AB110" s="69"/>
      <c r="AC110" s="69"/>
    </row>
    <row r="111" spans="23:29" ht="13.5">
      <c r="W111" s="69"/>
      <c r="X111" s="69"/>
      <c r="Y111" s="69"/>
      <c r="Z111" s="69"/>
      <c r="AA111" s="69"/>
      <c r="AB111" s="69"/>
      <c r="AC111" s="69"/>
    </row>
    <row r="112" spans="23:29" ht="13.5">
      <c r="W112" s="69"/>
      <c r="X112" s="69"/>
      <c r="Y112" s="69"/>
      <c r="Z112" s="69"/>
      <c r="AA112" s="69"/>
      <c r="AB112" s="69"/>
      <c r="AC112" s="69"/>
    </row>
  </sheetData>
  <sheetProtection/>
  <mergeCells count="573">
    <mergeCell ref="W84:AB85"/>
    <mergeCell ref="W31:AC32"/>
    <mergeCell ref="W42:AB43"/>
    <mergeCell ref="W70:AB70"/>
    <mergeCell ref="W62:AC63"/>
    <mergeCell ref="W51:AB51"/>
    <mergeCell ref="W44:AB46"/>
    <mergeCell ref="W47:AB48"/>
    <mergeCell ref="W82:AB83"/>
    <mergeCell ref="W76:AB77"/>
    <mergeCell ref="Q76:R76"/>
    <mergeCell ref="S76:T76"/>
    <mergeCell ref="S60:T60"/>
    <mergeCell ref="Q53:R53"/>
    <mergeCell ref="Q54:R54"/>
    <mergeCell ref="S59:T59"/>
    <mergeCell ref="S58:T58"/>
    <mergeCell ref="Q56:R56"/>
    <mergeCell ref="S55:T55"/>
    <mergeCell ref="Q60:R60"/>
    <mergeCell ref="S46:T46"/>
    <mergeCell ref="S47:T47"/>
    <mergeCell ref="S50:T50"/>
    <mergeCell ref="S49:T49"/>
    <mergeCell ref="S48:T48"/>
    <mergeCell ref="S57:T57"/>
    <mergeCell ref="S56:T56"/>
    <mergeCell ref="S54:T54"/>
    <mergeCell ref="W80:AB81"/>
    <mergeCell ref="S64:T64"/>
    <mergeCell ref="W49:AB49"/>
    <mergeCell ref="W78:AB79"/>
    <mergeCell ref="W64:AC66"/>
    <mergeCell ref="W71:AB71"/>
    <mergeCell ref="W72:AB73"/>
    <mergeCell ref="W74:AB75"/>
    <mergeCell ref="W50:AB50"/>
    <mergeCell ref="W52:AB53"/>
    <mergeCell ref="W54:AB55"/>
    <mergeCell ref="S28:T28"/>
    <mergeCell ref="S16:T16"/>
    <mergeCell ref="S22:T22"/>
    <mergeCell ref="S24:T24"/>
    <mergeCell ref="S23:T23"/>
    <mergeCell ref="S26:T26"/>
    <mergeCell ref="S19:T19"/>
    <mergeCell ref="S21:T21"/>
    <mergeCell ref="S20:T20"/>
    <mergeCell ref="E35:F35"/>
    <mergeCell ref="E31:F31"/>
    <mergeCell ref="G31:H31"/>
    <mergeCell ref="E34:F34"/>
    <mergeCell ref="G34:H34"/>
    <mergeCell ref="G35:H35"/>
    <mergeCell ref="E33:F33"/>
    <mergeCell ref="G33:H33"/>
    <mergeCell ref="E29:F29"/>
    <mergeCell ref="S30:T30"/>
    <mergeCell ref="O23:P23"/>
    <mergeCell ref="Q23:R23"/>
    <mergeCell ref="Q26:R26"/>
    <mergeCell ref="Q29:R29"/>
    <mergeCell ref="Q28:R28"/>
    <mergeCell ref="Q30:R30"/>
    <mergeCell ref="S25:T25"/>
    <mergeCell ref="Q24:R24"/>
    <mergeCell ref="K36:L36"/>
    <mergeCell ref="K38:L38"/>
    <mergeCell ref="K35:L35"/>
    <mergeCell ref="K37:L37"/>
    <mergeCell ref="M30:N30"/>
    <mergeCell ref="K34:L34"/>
    <mergeCell ref="K32:L32"/>
    <mergeCell ref="M35:N35"/>
    <mergeCell ref="M36:N36"/>
    <mergeCell ref="S27:T27"/>
    <mergeCell ref="S29:T29"/>
    <mergeCell ref="K27:L27"/>
    <mergeCell ref="M31:N31"/>
    <mergeCell ref="O31:P31"/>
    <mergeCell ref="K28:L28"/>
    <mergeCell ref="M27:N27"/>
    <mergeCell ref="Q27:R27"/>
    <mergeCell ref="K30:L30"/>
    <mergeCell ref="Q25:R25"/>
    <mergeCell ref="M25:N25"/>
    <mergeCell ref="O30:P30"/>
    <mergeCell ref="M28:N28"/>
    <mergeCell ref="O27:P27"/>
    <mergeCell ref="O28:P28"/>
    <mergeCell ref="E24:F24"/>
    <mergeCell ref="Q22:R22"/>
    <mergeCell ref="G25:H25"/>
    <mergeCell ref="I22:J22"/>
    <mergeCell ref="O25:P25"/>
    <mergeCell ref="M24:N24"/>
    <mergeCell ref="M22:N22"/>
    <mergeCell ref="K22:L22"/>
    <mergeCell ref="M23:N23"/>
    <mergeCell ref="K23:L23"/>
    <mergeCell ref="I35:J35"/>
    <mergeCell ref="E37:F37"/>
    <mergeCell ref="G37:H37"/>
    <mergeCell ref="I37:J37"/>
    <mergeCell ref="G22:H22"/>
    <mergeCell ref="E22:F22"/>
    <mergeCell ref="E25:F25"/>
    <mergeCell ref="E28:F28"/>
    <mergeCell ref="G28:H28"/>
    <mergeCell ref="I36:J36"/>
    <mergeCell ref="I42:J42"/>
    <mergeCell ref="K40:L40"/>
    <mergeCell ref="G43:H43"/>
    <mergeCell ref="G36:H36"/>
    <mergeCell ref="I30:J30"/>
    <mergeCell ref="I32:J32"/>
    <mergeCell ref="G32:H32"/>
    <mergeCell ref="I34:J34"/>
    <mergeCell ref="I31:J31"/>
    <mergeCell ref="G30:H30"/>
    <mergeCell ref="G38:H38"/>
    <mergeCell ref="I38:J38"/>
    <mergeCell ref="K47:L47"/>
    <mergeCell ref="K48:L48"/>
    <mergeCell ref="I41:J41"/>
    <mergeCell ref="I45:J45"/>
    <mergeCell ref="G41:H41"/>
    <mergeCell ref="G39:H39"/>
    <mergeCell ref="K46:L46"/>
    <mergeCell ref="I44:J44"/>
    <mergeCell ref="K39:L39"/>
    <mergeCell ref="I46:J46"/>
    <mergeCell ref="G46:H46"/>
    <mergeCell ref="K43:L43"/>
    <mergeCell ref="I43:J43"/>
    <mergeCell ref="E40:F40"/>
    <mergeCell ref="G44:H44"/>
    <mergeCell ref="K44:L44"/>
    <mergeCell ref="G42:H42"/>
    <mergeCell ref="K45:L45"/>
    <mergeCell ref="K50:L50"/>
    <mergeCell ref="G50:H50"/>
    <mergeCell ref="G47:H47"/>
    <mergeCell ref="I48:J48"/>
    <mergeCell ref="I50:J50"/>
    <mergeCell ref="I47:J47"/>
    <mergeCell ref="G48:H48"/>
    <mergeCell ref="I49:J49"/>
    <mergeCell ref="G49:H49"/>
    <mergeCell ref="G60:H60"/>
    <mergeCell ref="E57:F57"/>
    <mergeCell ref="E55:F55"/>
    <mergeCell ref="G55:H55"/>
    <mergeCell ref="E56:F56"/>
    <mergeCell ref="G56:H56"/>
    <mergeCell ref="E59:F59"/>
    <mergeCell ref="G59:H59"/>
    <mergeCell ref="G57:H57"/>
    <mergeCell ref="E58:F58"/>
    <mergeCell ref="G58:H58"/>
    <mergeCell ref="I58:J58"/>
    <mergeCell ref="E53:F53"/>
    <mergeCell ref="G53:H53"/>
    <mergeCell ref="E52:F52"/>
    <mergeCell ref="G52:H52"/>
    <mergeCell ref="I53:J53"/>
    <mergeCell ref="I55:J55"/>
    <mergeCell ref="E54:F54"/>
    <mergeCell ref="G54:H54"/>
    <mergeCell ref="K51:L51"/>
    <mergeCell ref="K49:L49"/>
    <mergeCell ref="K55:L55"/>
    <mergeCell ref="I56:J56"/>
    <mergeCell ref="I57:J57"/>
    <mergeCell ref="I52:J52"/>
    <mergeCell ref="K54:L54"/>
    <mergeCell ref="K52:L52"/>
    <mergeCell ref="K53:L53"/>
    <mergeCell ref="I54:J54"/>
    <mergeCell ref="G51:H51"/>
    <mergeCell ref="I51:J51"/>
    <mergeCell ref="F13:T13"/>
    <mergeCell ref="G45:H45"/>
    <mergeCell ref="E39:F39"/>
    <mergeCell ref="G40:H40"/>
    <mergeCell ref="K41:L41"/>
    <mergeCell ref="E42:F42"/>
    <mergeCell ref="I39:J39"/>
    <mergeCell ref="I40:J40"/>
    <mergeCell ref="K42:L42"/>
    <mergeCell ref="E16:F16"/>
    <mergeCell ref="E20:F20"/>
    <mergeCell ref="E46:F46"/>
    <mergeCell ref="E45:F45"/>
    <mergeCell ref="E44:F44"/>
    <mergeCell ref="E36:F36"/>
    <mergeCell ref="I16:J16"/>
    <mergeCell ref="G16:H16"/>
    <mergeCell ref="E19:F19"/>
    <mergeCell ref="E51:F51"/>
    <mergeCell ref="E50:F50"/>
    <mergeCell ref="E49:F49"/>
    <mergeCell ref="E32:F32"/>
    <mergeCell ref="E30:F30"/>
    <mergeCell ref="E48:F48"/>
    <mergeCell ref="E47:F47"/>
    <mergeCell ref="E43:F43"/>
    <mergeCell ref="E41:F41"/>
    <mergeCell ref="E38:F38"/>
    <mergeCell ref="C9:E9"/>
    <mergeCell ref="C10:E10"/>
    <mergeCell ref="E15:F15"/>
    <mergeCell ref="C13:E13"/>
    <mergeCell ref="C12:E12"/>
    <mergeCell ref="F9:T9"/>
    <mergeCell ref="F10:T10"/>
    <mergeCell ref="F11:T11"/>
    <mergeCell ref="F12:T12"/>
    <mergeCell ref="C11:E11"/>
    <mergeCell ref="C4:T4"/>
    <mergeCell ref="F7:T7"/>
    <mergeCell ref="F8:T8"/>
    <mergeCell ref="H5:I5"/>
    <mergeCell ref="J5:N5"/>
    <mergeCell ref="C6:I6"/>
    <mergeCell ref="E5:F5"/>
    <mergeCell ref="C7:E7"/>
    <mergeCell ref="C8:E8"/>
    <mergeCell ref="S15:T15"/>
    <mergeCell ref="O15:P15"/>
    <mergeCell ref="S18:T18"/>
    <mergeCell ref="O17:P17"/>
    <mergeCell ref="S17:T17"/>
    <mergeCell ref="Q18:R18"/>
    <mergeCell ref="Q17:R17"/>
    <mergeCell ref="O18:P18"/>
    <mergeCell ref="G15:H15"/>
    <mergeCell ref="I15:J15"/>
    <mergeCell ref="Q16:R16"/>
    <mergeCell ref="K15:L15"/>
    <mergeCell ref="K16:L16"/>
    <mergeCell ref="O16:P16"/>
    <mergeCell ref="Q15:R15"/>
    <mergeCell ref="M15:N15"/>
    <mergeCell ref="M16:N16"/>
    <mergeCell ref="M17:N17"/>
    <mergeCell ref="E17:F17"/>
    <mergeCell ref="G17:H17"/>
    <mergeCell ref="E18:F18"/>
    <mergeCell ref="I17:J17"/>
    <mergeCell ref="K17:L17"/>
    <mergeCell ref="K18:L18"/>
    <mergeCell ref="M18:N18"/>
    <mergeCell ref="I18:J18"/>
    <mergeCell ref="G19:H19"/>
    <mergeCell ref="I19:J19"/>
    <mergeCell ref="K19:L19"/>
    <mergeCell ref="G18:H18"/>
    <mergeCell ref="Q20:R20"/>
    <mergeCell ref="K20:L20"/>
    <mergeCell ref="M19:N19"/>
    <mergeCell ref="O19:P19"/>
    <mergeCell ref="M20:N20"/>
    <mergeCell ref="O21:P21"/>
    <mergeCell ref="Q19:R19"/>
    <mergeCell ref="Q21:R21"/>
    <mergeCell ref="O20:P20"/>
    <mergeCell ref="I26:J26"/>
    <mergeCell ref="K26:L26"/>
    <mergeCell ref="M26:N26"/>
    <mergeCell ref="I20:J20"/>
    <mergeCell ref="I24:J24"/>
    <mergeCell ref="O26:P26"/>
    <mergeCell ref="E21:F21"/>
    <mergeCell ref="G20:H20"/>
    <mergeCell ref="K21:L21"/>
    <mergeCell ref="I21:J21"/>
    <mergeCell ref="O22:P22"/>
    <mergeCell ref="G24:H24"/>
    <mergeCell ref="E23:F23"/>
    <mergeCell ref="G23:H23"/>
    <mergeCell ref="G21:H21"/>
    <mergeCell ref="M21:N21"/>
    <mergeCell ref="K24:L24"/>
    <mergeCell ref="I23:J23"/>
    <mergeCell ref="O34:P34"/>
    <mergeCell ref="E27:F27"/>
    <mergeCell ref="G27:H27"/>
    <mergeCell ref="O24:P24"/>
    <mergeCell ref="E26:F26"/>
    <mergeCell ref="G26:H26"/>
    <mergeCell ref="G29:H29"/>
    <mergeCell ref="I25:J25"/>
    <mergeCell ref="K25:L25"/>
    <mergeCell ref="I33:J33"/>
    <mergeCell ref="K33:L33"/>
    <mergeCell ref="M34:N34"/>
    <mergeCell ref="I29:J29"/>
    <mergeCell ref="M32:N32"/>
    <mergeCell ref="M33:N33"/>
    <mergeCell ref="I27:J27"/>
    <mergeCell ref="O32:P32"/>
    <mergeCell ref="K29:L29"/>
    <mergeCell ref="I28:J28"/>
    <mergeCell ref="K31:L31"/>
    <mergeCell ref="S32:T32"/>
    <mergeCell ref="Q31:R31"/>
    <mergeCell ref="S31:T31"/>
    <mergeCell ref="O29:P29"/>
    <mergeCell ref="M29:N29"/>
    <mergeCell ref="O33:P33"/>
    <mergeCell ref="Q32:R32"/>
    <mergeCell ref="S36:T36"/>
    <mergeCell ref="Q33:R33"/>
    <mergeCell ref="S33:T33"/>
    <mergeCell ref="Q34:R34"/>
    <mergeCell ref="S34:T34"/>
    <mergeCell ref="Q35:R35"/>
    <mergeCell ref="S35:T35"/>
    <mergeCell ref="O35:P35"/>
    <mergeCell ref="O36:P36"/>
    <mergeCell ref="Q37:R37"/>
    <mergeCell ref="S37:T37"/>
    <mergeCell ref="M38:N38"/>
    <mergeCell ref="O38:P38"/>
    <mergeCell ref="M37:N37"/>
    <mergeCell ref="O37:P37"/>
    <mergeCell ref="Q36:R36"/>
    <mergeCell ref="M39:N39"/>
    <mergeCell ref="S41:T41"/>
    <mergeCell ref="Q38:R38"/>
    <mergeCell ref="M41:N41"/>
    <mergeCell ref="Q40:R40"/>
    <mergeCell ref="S45:T45"/>
    <mergeCell ref="Q42:R42"/>
    <mergeCell ref="S42:T42"/>
    <mergeCell ref="Q44:R44"/>
    <mergeCell ref="Q43:R43"/>
    <mergeCell ref="O39:P39"/>
    <mergeCell ref="O42:P42"/>
    <mergeCell ref="O44:P44"/>
    <mergeCell ref="Q39:R39"/>
    <mergeCell ref="S40:T40"/>
    <mergeCell ref="O41:P41"/>
    <mergeCell ref="Q41:R41"/>
    <mergeCell ref="S39:T39"/>
    <mergeCell ref="S43:T43"/>
    <mergeCell ref="O48:P48"/>
    <mergeCell ref="M44:N44"/>
    <mergeCell ref="O43:P43"/>
    <mergeCell ref="M46:N46"/>
    <mergeCell ref="Q48:R48"/>
    <mergeCell ref="O46:P46"/>
    <mergeCell ref="O45:P45"/>
    <mergeCell ref="O47:P47"/>
    <mergeCell ref="M40:N40"/>
    <mergeCell ref="O40:P40"/>
    <mergeCell ref="O54:P54"/>
    <mergeCell ref="S52:T52"/>
    <mergeCell ref="Q45:R45"/>
    <mergeCell ref="Q51:R51"/>
    <mergeCell ref="S51:T51"/>
    <mergeCell ref="S53:T53"/>
    <mergeCell ref="M43:N43"/>
    <mergeCell ref="M47:N47"/>
    <mergeCell ref="M50:N50"/>
    <mergeCell ref="O50:P50"/>
    <mergeCell ref="Q50:R50"/>
    <mergeCell ref="M53:N53"/>
    <mergeCell ref="O53:P53"/>
    <mergeCell ref="M42:N42"/>
    <mergeCell ref="Q47:R47"/>
    <mergeCell ref="M45:N45"/>
    <mergeCell ref="Q46:R46"/>
    <mergeCell ref="M48:N48"/>
    <mergeCell ref="Q55:R55"/>
    <mergeCell ref="M52:N52"/>
    <mergeCell ref="O49:P49"/>
    <mergeCell ref="O52:P52"/>
    <mergeCell ref="Q52:R52"/>
    <mergeCell ref="Q49:R49"/>
    <mergeCell ref="M49:N49"/>
    <mergeCell ref="M54:N54"/>
    <mergeCell ref="M51:N51"/>
    <mergeCell ref="O51:P51"/>
    <mergeCell ref="K56:L56"/>
    <mergeCell ref="M56:N56"/>
    <mergeCell ref="M55:N55"/>
    <mergeCell ref="O55:P55"/>
    <mergeCell ref="I59:J59"/>
    <mergeCell ref="K59:L59"/>
    <mergeCell ref="K58:L58"/>
    <mergeCell ref="M59:N59"/>
    <mergeCell ref="O56:P56"/>
    <mergeCell ref="K57:L57"/>
    <mergeCell ref="Q59:R59"/>
    <mergeCell ref="Q57:R57"/>
    <mergeCell ref="M58:N58"/>
    <mergeCell ref="O58:P58"/>
    <mergeCell ref="Q58:R58"/>
    <mergeCell ref="O59:P59"/>
    <mergeCell ref="M57:N57"/>
    <mergeCell ref="O57:P57"/>
    <mergeCell ref="E62:F62"/>
    <mergeCell ref="G62:H62"/>
    <mergeCell ref="M60:N60"/>
    <mergeCell ref="K60:L60"/>
    <mergeCell ref="E61:F61"/>
    <mergeCell ref="G61:H61"/>
    <mergeCell ref="I61:J61"/>
    <mergeCell ref="K61:L61"/>
    <mergeCell ref="E60:F60"/>
    <mergeCell ref="I60:J60"/>
    <mergeCell ref="E63:F63"/>
    <mergeCell ref="G63:H63"/>
    <mergeCell ref="I63:J63"/>
    <mergeCell ref="K63:L63"/>
    <mergeCell ref="I68:J68"/>
    <mergeCell ref="K68:L68"/>
    <mergeCell ref="E65:F65"/>
    <mergeCell ref="G65:H65"/>
    <mergeCell ref="E64:F64"/>
    <mergeCell ref="G64:H64"/>
    <mergeCell ref="M61:N61"/>
    <mergeCell ref="O61:P61"/>
    <mergeCell ref="M62:N62"/>
    <mergeCell ref="Q67:R67"/>
    <mergeCell ref="S63:T63"/>
    <mergeCell ref="S62:T62"/>
    <mergeCell ref="Q61:R61"/>
    <mergeCell ref="Q63:R63"/>
    <mergeCell ref="Q64:R64"/>
    <mergeCell ref="M64:N64"/>
    <mergeCell ref="I62:J62"/>
    <mergeCell ref="K62:L62"/>
    <mergeCell ref="I66:J66"/>
    <mergeCell ref="K66:L66"/>
    <mergeCell ref="M63:N63"/>
    <mergeCell ref="O63:P63"/>
    <mergeCell ref="I64:J64"/>
    <mergeCell ref="K64:L64"/>
    <mergeCell ref="I65:J65"/>
    <mergeCell ref="K65:L65"/>
    <mergeCell ref="Q68:R68"/>
    <mergeCell ref="E68:F68"/>
    <mergeCell ref="G68:H68"/>
    <mergeCell ref="E66:F66"/>
    <mergeCell ref="G66:H66"/>
    <mergeCell ref="E67:F67"/>
    <mergeCell ref="G67:H67"/>
    <mergeCell ref="O64:P64"/>
    <mergeCell ref="I70:J70"/>
    <mergeCell ref="K70:L70"/>
    <mergeCell ref="I69:J69"/>
    <mergeCell ref="K69:L69"/>
    <mergeCell ref="I67:J67"/>
    <mergeCell ref="K67:L67"/>
    <mergeCell ref="M68:N68"/>
    <mergeCell ref="O68:P68"/>
    <mergeCell ref="Q65:R65"/>
    <mergeCell ref="S65:T65"/>
    <mergeCell ref="Q66:R66"/>
    <mergeCell ref="S66:T66"/>
    <mergeCell ref="M67:N67"/>
    <mergeCell ref="O67:P67"/>
    <mergeCell ref="M66:N66"/>
    <mergeCell ref="O66:P66"/>
    <mergeCell ref="M65:N65"/>
    <mergeCell ref="O65:P65"/>
    <mergeCell ref="Q69:R69"/>
    <mergeCell ref="S69:T69"/>
    <mergeCell ref="M69:N69"/>
    <mergeCell ref="O69:P69"/>
    <mergeCell ref="E69:F69"/>
    <mergeCell ref="G69:H69"/>
    <mergeCell ref="E73:F73"/>
    <mergeCell ref="G73:H73"/>
    <mergeCell ref="G72:H72"/>
    <mergeCell ref="E71:F71"/>
    <mergeCell ref="G71:H71"/>
    <mergeCell ref="E70:F70"/>
    <mergeCell ref="G70:H70"/>
    <mergeCell ref="E72:F72"/>
    <mergeCell ref="K71:L71"/>
    <mergeCell ref="Q72:R72"/>
    <mergeCell ref="I71:J71"/>
    <mergeCell ref="I72:J72"/>
    <mergeCell ref="K72:L72"/>
    <mergeCell ref="M72:N72"/>
    <mergeCell ref="O72:P72"/>
    <mergeCell ref="M71:N71"/>
    <mergeCell ref="Q71:R71"/>
    <mergeCell ref="O71:P71"/>
    <mergeCell ref="F83:I83"/>
    <mergeCell ref="E78:F78"/>
    <mergeCell ref="C82:D82"/>
    <mergeCell ref="E75:F75"/>
    <mergeCell ref="I73:J73"/>
    <mergeCell ref="K73:L73"/>
    <mergeCell ref="E74:F74"/>
    <mergeCell ref="G74:H74"/>
    <mergeCell ref="K83:P83"/>
    <mergeCell ref="K78:L78"/>
    <mergeCell ref="C80:D80"/>
    <mergeCell ref="K80:P80"/>
    <mergeCell ref="K75:L75"/>
    <mergeCell ref="E76:F76"/>
    <mergeCell ref="F82:I82"/>
    <mergeCell ref="F81:I81"/>
    <mergeCell ref="E77:F77"/>
    <mergeCell ref="G77:H77"/>
    <mergeCell ref="I77:J77"/>
    <mergeCell ref="F80:I80"/>
    <mergeCell ref="O74:P74"/>
    <mergeCell ref="K74:L74"/>
    <mergeCell ref="K76:L76"/>
    <mergeCell ref="G75:H75"/>
    <mergeCell ref="I75:J75"/>
    <mergeCell ref="K82:P82"/>
    <mergeCell ref="M78:N78"/>
    <mergeCell ref="O78:P78"/>
    <mergeCell ref="I74:J74"/>
    <mergeCell ref="G76:H76"/>
    <mergeCell ref="I76:J76"/>
    <mergeCell ref="W17:Y17"/>
    <mergeCell ref="K79:L79"/>
    <mergeCell ref="M79:N79"/>
    <mergeCell ref="O79:P79"/>
    <mergeCell ref="O77:P77"/>
    <mergeCell ref="Q78:R78"/>
    <mergeCell ref="M74:N74"/>
    <mergeCell ref="O70:P70"/>
    <mergeCell ref="O62:P62"/>
    <mergeCell ref="Q62:R62"/>
    <mergeCell ref="O60:P60"/>
    <mergeCell ref="K81:P81"/>
    <mergeCell ref="E79:F79"/>
    <mergeCell ref="I79:J79"/>
    <mergeCell ref="G79:H79"/>
    <mergeCell ref="G78:H78"/>
    <mergeCell ref="I78:J78"/>
    <mergeCell ref="Q74:R74"/>
    <mergeCell ref="O73:P73"/>
    <mergeCell ref="M75:N75"/>
    <mergeCell ref="Q70:R70"/>
    <mergeCell ref="S79:T79"/>
    <mergeCell ref="W33:AC35"/>
    <mergeCell ref="Q75:R75"/>
    <mergeCell ref="O75:P75"/>
    <mergeCell ref="S75:T75"/>
    <mergeCell ref="Q73:R73"/>
    <mergeCell ref="S74:T74"/>
    <mergeCell ref="S72:T72"/>
    <mergeCell ref="K3:T3"/>
    <mergeCell ref="S77:T77"/>
    <mergeCell ref="Q77:R77"/>
    <mergeCell ref="K77:L77"/>
    <mergeCell ref="M77:N77"/>
    <mergeCell ref="Q79:R79"/>
    <mergeCell ref="O76:P76"/>
    <mergeCell ref="M76:N76"/>
    <mergeCell ref="M70:N70"/>
    <mergeCell ref="M73:N73"/>
    <mergeCell ref="S71:T71"/>
    <mergeCell ref="S70:T70"/>
    <mergeCell ref="S78:T78"/>
    <mergeCell ref="W20:Y20"/>
    <mergeCell ref="S73:T73"/>
    <mergeCell ref="S68:T68"/>
    <mergeCell ref="S67:T67"/>
    <mergeCell ref="S61:T61"/>
    <mergeCell ref="S44:T44"/>
    <mergeCell ref="S38:T38"/>
  </mergeCells>
  <conditionalFormatting sqref="W72:AB85">
    <cfRule type="expression" priority="1" dxfId="39" stopIfTrue="1">
      <formula>$AC72&lt;&gt;0</formula>
    </cfRule>
  </conditionalFormatting>
  <conditionalFormatting sqref="V55 V97 V53">
    <cfRule type="expression" priority="2" dxfId="37" stopIfTrue="1">
      <formula>ABS($V$55)&gt;0.9</formula>
    </cfRule>
  </conditionalFormatting>
  <conditionalFormatting sqref="W36:AC36">
    <cfRule type="expression" priority="3" dxfId="37" stopIfTrue="1">
      <formula>$X$36&lt;&gt;$Z$36</formula>
    </cfRule>
  </conditionalFormatting>
  <conditionalFormatting sqref="W37:AC37">
    <cfRule type="expression" priority="4" dxfId="37" stopIfTrue="1">
      <formula>$X$37&lt;&gt;$Z$37</formula>
    </cfRule>
  </conditionalFormatting>
  <conditionalFormatting sqref="W67:AC67">
    <cfRule type="expression" priority="5" dxfId="40" stopIfTrue="1">
      <formula>$X$67&lt;&gt;$Z$67</formula>
    </cfRule>
  </conditionalFormatting>
  <conditionalFormatting sqref="W68:AC68">
    <cfRule type="expression" priority="6" dxfId="40" stopIfTrue="1">
      <formula>$X$68&lt;&gt;$Z$68</formula>
    </cfRule>
  </conditionalFormatting>
  <conditionalFormatting sqref="E48:F50">
    <cfRule type="expression" priority="7" dxfId="41" stopIfTrue="1">
      <formula>$E$51&lt;&gt;$AD$47</formula>
    </cfRule>
  </conditionalFormatting>
  <conditionalFormatting sqref="G48:H50">
    <cfRule type="expression" priority="8" dxfId="41" stopIfTrue="1">
      <formula>$G$51&lt;&gt;$AD$49</formula>
    </cfRule>
  </conditionalFormatting>
  <conditionalFormatting sqref="I48:J50">
    <cfRule type="expression" priority="9" dxfId="41" stopIfTrue="1">
      <formula>$I$51&lt;&gt;$AD$50</formula>
    </cfRule>
  </conditionalFormatting>
  <conditionalFormatting sqref="K48:L50">
    <cfRule type="expression" priority="10" dxfId="41" stopIfTrue="1">
      <formula>$K$51&lt;&gt;$AD$51</formula>
    </cfRule>
  </conditionalFormatting>
  <conditionalFormatting sqref="M48:N50">
    <cfRule type="expression" priority="11" dxfId="41" stopIfTrue="1">
      <formula>$M$51&lt;&gt;$AD$53</formula>
    </cfRule>
  </conditionalFormatting>
  <conditionalFormatting sqref="O48:P50">
    <cfRule type="expression" priority="12" dxfId="41" stopIfTrue="1">
      <formula>$O$51&lt;&gt;$AD$54</formula>
    </cfRule>
  </conditionalFormatting>
  <conditionalFormatting sqref="W47:AB48">
    <cfRule type="expression" priority="13" dxfId="41" stopIfTrue="1">
      <formula>$AC$47&lt;&gt;0</formula>
    </cfRule>
  </conditionalFormatting>
  <conditionalFormatting sqref="W49:AB49">
    <cfRule type="expression" priority="14" dxfId="41" stopIfTrue="1">
      <formula>$AC$49&lt;&gt;0</formula>
    </cfRule>
  </conditionalFormatting>
  <conditionalFormatting sqref="W50:AB50">
    <cfRule type="expression" priority="15" dxfId="41" stopIfTrue="1">
      <formula>$AC$50&lt;&gt;0</formula>
    </cfRule>
  </conditionalFormatting>
  <conditionalFormatting sqref="W51:AB51">
    <cfRule type="expression" priority="16" dxfId="41" stopIfTrue="1">
      <formula>$AC$51&lt;&gt;0</formula>
    </cfRule>
  </conditionalFormatting>
  <conditionalFormatting sqref="W52:AB53">
    <cfRule type="expression" priority="17" dxfId="41" stopIfTrue="1">
      <formula>$AC$53&lt;&gt;0</formula>
    </cfRule>
  </conditionalFormatting>
  <conditionalFormatting sqref="W54:AB55">
    <cfRule type="expression" priority="18" dxfId="41" stopIfTrue="1">
      <formula>$AC$54&lt;&gt;0</formula>
    </cfRule>
  </conditionalFormatting>
  <conditionalFormatting sqref="E53:F53 E64:F64 E75:F77">
    <cfRule type="expression" priority="19" dxfId="39" stopIfTrue="1">
      <formula>$E$78&lt;&gt;$AD$72</formula>
    </cfRule>
  </conditionalFormatting>
  <conditionalFormatting sqref="G53:H53 G64:H64 G75:H77">
    <cfRule type="expression" priority="20" dxfId="39" stopIfTrue="1">
      <formula>$G$78&lt;&gt;$AD$74</formula>
    </cfRule>
  </conditionalFormatting>
  <conditionalFormatting sqref="I75:J77 I64:J64 I53:J53">
    <cfRule type="expression" priority="21" dxfId="39" stopIfTrue="1">
      <formula>$I$78&lt;&gt;$AD$76</formula>
    </cfRule>
  </conditionalFormatting>
  <conditionalFormatting sqref="K53:L53 K64:L64 K75:L77">
    <cfRule type="expression" priority="22" dxfId="39" stopIfTrue="1">
      <formula>$K$78&lt;&gt;$AD$78</formula>
    </cfRule>
  </conditionalFormatting>
  <conditionalFormatting sqref="M53:N53 M64:N64 M75:N77">
    <cfRule type="expression" priority="23" dxfId="39" stopIfTrue="1">
      <formula>$M$78&lt;&gt;$AD$80</formula>
    </cfRule>
  </conditionalFormatting>
  <conditionalFormatting sqref="O53:P53 O64:P64 O75:P77">
    <cfRule type="expression" priority="24" dxfId="39" stopIfTrue="1">
      <formula>$O$78&lt;&gt;$AD$82</formula>
    </cfRule>
  </conditionalFormatting>
  <conditionalFormatting sqref="Q53:R53 Q64:R64 Q75:R77">
    <cfRule type="expression" priority="25" dxfId="39" stopIfTrue="1">
      <formula>$Q$78&lt;&gt;$AD$84</formula>
    </cfRule>
  </conditionalFormatting>
  <printOptions/>
  <pageMargins left="0.2755905511811024" right="0.2755905511811024" top="0.2755905511811024" bottom="0.2755905511811024" header="0.2362204724409449" footer="0.2362204724409449"/>
  <pageSetup blackAndWhite="1"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codeName="Лист4">
    <tabColor indexed="18"/>
  </sheetPr>
  <dimension ref="B2:AC75"/>
  <sheetViews>
    <sheetView tabSelected="1" zoomScaleSheetLayoutView="100" zoomScalePageLayoutView="0" workbookViewId="0" topLeftCell="A1">
      <selection activeCell="J56" sqref="J56:N56"/>
    </sheetView>
  </sheetViews>
  <sheetFormatPr defaultColWidth="9.140625" defaultRowHeight="15"/>
  <cols>
    <col min="1" max="2" width="0.85546875" style="1" customWidth="1"/>
    <col min="3" max="4" width="9.140625" style="1" customWidth="1"/>
    <col min="5" max="5" width="15.421875" style="1" customWidth="1"/>
    <col min="6" max="6" width="7.140625" style="1" customWidth="1"/>
    <col min="7" max="7" width="4.28125" style="1" customWidth="1"/>
    <col min="8" max="8" width="2.7109375" style="1" customWidth="1"/>
    <col min="9" max="9" width="4.421875" style="1" customWidth="1"/>
    <col min="10" max="10" width="3.7109375" style="1" customWidth="1"/>
    <col min="11" max="11" width="2.140625" style="1" customWidth="1"/>
    <col min="12" max="12" width="6.28125" style="1" customWidth="1"/>
    <col min="13" max="13" width="2.140625" style="1" customWidth="1"/>
    <col min="14" max="14" width="8.28125" style="1" customWidth="1"/>
    <col min="15" max="15" width="3.7109375" style="1" customWidth="1"/>
    <col min="16" max="16" width="4.8515625" style="1" customWidth="1"/>
    <col min="17" max="17" width="4.28125" style="1" customWidth="1"/>
    <col min="18" max="18" width="2.57421875" style="1" customWidth="1"/>
    <col min="19" max="19" width="8.57421875" style="1" customWidth="1"/>
    <col min="20" max="20" width="0.85546875" style="1" customWidth="1"/>
    <col min="21" max="21" width="1.28515625" style="1" customWidth="1"/>
    <col min="22" max="22" width="2.7109375" style="1" customWidth="1"/>
    <col min="23" max="23" width="10.00390625" style="1" customWidth="1"/>
    <col min="24" max="16384" width="9.1406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s="31" customFormat="1" ht="67.5" customHeight="1">
      <c r="B3" s="32"/>
      <c r="C3" s="48"/>
      <c r="D3" s="48"/>
      <c r="E3" s="48"/>
      <c r="F3" s="48"/>
      <c r="G3" s="48"/>
      <c r="H3" s="32"/>
      <c r="I3" s="32"/>
      <c r="J3" s="32"/>
      <c r="K3" s="32"/>
      <c r="L3" s="517" t="s">
        <v>685</v>
      </c>
      <c r="M3" s="517"/>
      <c r="N3" s="517"/>
      <c r="O3" s="517"/>
      <c r="P3" s="517"/>
      <c r="Q3" s="517"/>
      <c r="R3" s="517"/>
      <c r="S3" s="517"/>
      <c r="T3" s="32"/>
    </row>
    <row r="4" spans="2:20" s="31" customFormat="1" ht="13.5">
      <c r="B4" s="32"/>
      <c r="C4" s="32"/>
      <c r="D4" s="32"/>
      <c r="E4" s="32"/>
      <c r="F4" s="32"/>
      <c r="G4" s="32"/>
      <c r="H4" s="32"/>
      <c r="I4" s="32"/>
      <c r="J4" s="32"/>
      <c r="K4" s="32"/>
      <c r="L4" s="32"/>
      <c r="M4" s="32"/>
      <c r="N4" s="32"/>
      <c r="O4" s="32"/>
      <c r="P4" s="598" t="s">
        <v>687</v>
      </c>
      <c r="Q4" s="598"/>
      <c r="R4" s="598"/>
      <c r="S4" s="598"/>
      <c r="T4" s="32"/>
    </row>
    <row r="5" spans="2:20" ht="15">
      <c r="B5" s="2"/>
      <c r="C5" s="2"/>
      <c r="D5" s="102"/>
      <c r="E5" s="102"/>
      <c r="F5" s="424" t="s">
        <v>211</v>
      </c>
      <c r="G5" s="424"/>
      <c r="H5" s="424"/>
      <c r="I5" s="424"/>
      <c r="J5" s="424"/>
      <c r="K5" s="424"/>
      <c r="L5" s="424"/>
      <c r="M5" s="102"/>
      <c r="N5" s="102"/>
      <c r="O5" s="102"/>
      <c r="P5" s="102"/>
      <c r="Q5" s="102"/>
      <c r="R5" s="102"/>
      <c r="S5" s="102"/>
      <c r="T5" s="2"/>
    </row>
    <row r="6" spans="2:20" ht="15" customHeight="1">
      <c r="B6" s="2"/>
      <c r="C6" s="424" t="s">
        <v>212</v>
      </c>
      <c r="D6" s="424"/>
      <c r="E6" s="424"/>
      <c r="F6" s="424"/>
      <c r="G6" s="424"/>
      <c r="H6" s="424"/>
      <c r="I6" s="424"/>
      <c r="J6" s="424"/>
      <c r="K6" s="424"/>
      <c r="L6" s="424"/>
      <c r="M6" s="424"/>
      <c r="N6" s="424"/>
      <c r="O6" s="424"/>
      <c r="P6" s="424"/>
      <c r="Q6" s="424"/>
      <c r="R6" s="424"/>
      <c r="S6" s="424"/>
      <c r="T6" s="2"/>
    </row>
    <row r="7" spans="2:20" s="31" customFormat="1" ht="13.5" customHeight="1">
      <c r="B7" s="32"/>
      <c r="C7" s="93"/>
      <c r="D7" s="93"/>
      <c r="E7" s="49" t="s">
        <v>86</v>
      </c>
      <c r="F7" s="555" t="str">
        <f>'прил 1'!W9</f>
        <v>январь</v>
      </c>
      <c r="G7" s="555"/>
      <c r="H7" s="51" t="s">
        <v>123</v>
      </c>
      <c r="I7" s="500" t="str">
        <f>'прил 1'!X9</f>
        <v>март</v>
      </c>
      <c r="J7" s="500"/>
      <c r="K7" s="500"/>
      <c r="L7" s="505">
        <f>'прил 1'!I21</f>
        <v>45016</v>
      </c>
      <c r="M7" s="505"/>
      <c r="N7" s="505"/>
      <c r="O7" s="505"/>
      <c r="P7" s="505"/>
      <c r="Q7" s="505"/>
      <c r="R7" s="93"/>
      <c r="S7" s="93"/>
      <c r="T7" s="32"/>
    </row>
    <row r="8" spans="2:20" ht="12" customHeight="1">
      <c r="B8" s="2"/>
      <c r="C8" s="96"/>
      <c r="D8" s="96"/>
      <c r="E8" s="96"/>
      <c r="F8" s="96"/>
      <c r="G8" s="96"/>
      <c r="H8" s="96"/>
      <c r="I8" s="96"/>
      <c r="J8" s="2"/>
      <c r="K8" s="2"/>
      <c r="L8" s="2"/>
      <c r="M8" s="2"/>
      <c r="N8" s="2"/>
      <c r="O8" s="2"/>
      <c r="P8" s="2"/>
      <c r="Q8" s="2"/>
      <c r="R8" s="2"/>
      <c r="S8" s="2"/>
      <c r="T8" s="2"/>
    </row>
    <row r="9" spans="2:20" ht="15" customHeight="1">
      <c r="B9" s="2"/>
      <c r="C9" s="344" t="s">
        <v>1</v>
      </c>
      <c r="D9" s="345"/>
      <c r="E9" s="346"/>
      <c r="F9" s="344" t="str">
        <f>IF('прил 1'!F8=0," ",'прил 1'!F8)</f>
        <v>Открытое акционерное общество "Мир услуг Плюс"</v>
      </c>
      <c r="G9" s="345"/>
      <c r="H9" s="345"/>
      <c r="I9" s="345"/>
      <c r="J9" s="345"/>
      <c r="K9" s="345"/>
      <c r="L9" s="345"/>
      <c r="M9" s="345"/>
      <c r="N9" s="345"/>
      <c r="O9" s="345"/>
      <c r="P9" s="345"/>
      <c r="Q9" s="345"/>
      <c r="R9" s="345"/>
      <c r="S9" s="346"/>
      <c r="T9" s="2"/>
    </row>
    <row r="10" spans="2:20" s="97" customFormat="1" ht="15" customHeight="1">
      <c r="B10" s="98"/>
      <c r="C10" s="344" t="s">
        <v>2</v>
      </c>
      <c r="D10" s="345"/>
      <c r="E10" s="346"/>
      <c r="F10" s="344">
        <f>IF('прил 1'!F9=0," ",'прил 1'!F9)</f>
        <v>300003448</v>
      </c>
      <c r="G10" s="345"/>
      <c r="H10" s="345"/>
      <c r="I10" s="345"/>
      <c r="J10" s="345"/>
      <c r="K10" s="345"/>
      <c r="L10" s="345"/>
      <c r="M10" s="345"/>
      <c r="N10" s="345"/>
      <c r="O10" s="345"/>
      <c r="P10" s="345"/>
      <c r="Q10" s="345"/>
      <c r="R10" s="345"/>
      <c r="S10" s="346"/>
      <c r="T10" s="98"/>
    </row>
    <row r="11" spans="2:20" s="97" customFormat="1" ht="15" customHeight="1">
      <c r="B11" s="98"/>
      <c r="C11" s="344" t="s">
        <v>3</v>
      </c>
      <c r="D11" s="345"/>
      <c r="E11" s="346"/>
      <c r="F11" s="344" t="str">
        <f>IF('прил 1'!F10=0," ",'прил 1'!F10)</f>
        <v>Оказание бытовых услуг</v>
      </c>
      <c r="G11" s="345"/>
      <c r="H11" s="345"/>
      <c r="I11" s="345"/>
      <c r="J11" s="345"/>
      <c r="K11" s="345"/>
      <c r="L11" s="345"/>
      <c r="M11" s="345"/>
      <c r="N11" s="345"/>
      <c r="O11" s="345"/>
      <c r="P11" s="345"/>
      <c r="Q11" s="345"/>
      <c r="R11" s="345"/>
      <c r="S11" s="346"/>
      <c r="T11" s="98"/>
    </row>
    <row r="12" spans="2:20" s="97" customFormat="1" ht="15" customHeight="1">
      <c r="B12" s="98"/>
      <c r="C12" s="344" t="s">
        <v>4</v>
      </c>
      <c r="D12" s="345"/>
      <c r="E12" s="346"/>
      <c r="F12" s="344" t="str">
        <f>IF('прил 1'!F11=0," ",'прил 1'!F11)</f>
        <v>Частная с долей государства</v>
      </c>
      <c r="G12" s="345"/>
      <c r="H12" s="345"/>
      <c r="I12" s="345"/>
      <c r="J12" s="345"/>
      <c r="K12" s="345"/>
      <c r="L12" s="345"/>
      <c r="M12" s="345"/>
      <c r="N12" s="345"/>
      <c r="O12" s="345"/>
      <c r="P12" s="345"/>
      <c r="Q12" s="345"/>
      <c r="R12" s="345"/>
      <c r="S12" s="346"/>
      <c r="T12" s="98"/>
    </row>
    <row r="13" spans="2:20" s="97" customFormat="1" ht="15" customHeight="1">
      <c r="B13" s="98"/>
      <c r="C13" s="344" t="s">
        <v>5</v>
      </c>
      <c r="D13" s="345"/>
      <c r="E13" s="346"/>
      <c r="F13" s="344" t="str">
        <f>IF('прил 1'!F12=0," ",'прил 1'!F12)</f>
        <v>Общее собрание акционеров</v>
      </c>
      <c r="G13" s="345"/>
      <c r="H13" s="345"/>
      <c r="I13" s="345"/>
      <c r="J13" s="345"/>
      <c r="K13" s="345"/>
      <c r="L13" s="345"/>
      <c r="M13" s="345"/>
      <c r="N13" s="345"/>
      <c r="O13" s="345"/>
      <c r="P13" s="345"/>
      <c r="Q13" s="345"/>
      <c r="R13" s="345"/>
      <c r="S13" s="346"/>
      <c r="T13" s="98"/>
    </row>
    <row r="14" spans="2:20" s="97" customFormat="1" ht="15" customHeight="1">
      <c r="B14" s="98"/>
      <c r="C14" s="344" t="s">
        <v>6</v>
      </c>
      <c r="D14" s="345"/>
      <c r="E14" s="346"/>
      <c r="F14" s="344" t="str">
        <f>IF('прил 1'!F13=0," ",'прил 1'!F13)</f>
        <v>тыс. руб.</v>
      </c>
      <c r="G14" s="345"/>
      <c r="H14" s="345"/>
      <c r="I14" s="345"/>
      <c r="J14" s="345"/>
      <c r="K14" s="345"/>
      <c r="L14" s="345"/>
      <c r="M14" s="345"/>
      <c r="N14" s="345"/>
      <c r="O14" s="345"/>
      <c r="P14" s="345"/>
      <c r="Q14" s="345"/>
      <c r="R14" s="345"/>
      <c r="S14" s="346"/>
      <c r="T14" s="98"/>
    </row>
    <row r="15" spans="2:20" s="97" customFormat="1" ht="15">
      <c r="B15" s="98"/>
      <c r="C15" s="344" t="s">
        <v>7</v>
      </c>
      <c r="D15" s="345"/>
      <c r="E15" s="346"/>
      <c r="F15" s="344" t="str">
        <f>IF('прил 1'!F14=0," ",'прил 1'!F14)</f>
        <v>г.Витебск, Димитрова, 40а</v>
      </c>
      <c r="G15" s="345"/>
      <c r="H15" s="345"/>
      <c r="I15" s="345"/>
      <c r="J15" s="345"/>
      <c r="K15" s="345"/>
      <c r="L15" s="345"/>
      <c r="M15" s="345"/>
      <c r="N15" s="345"/>
      <c r="O15" s="345"/>
      <c r="P15" s="345"/>
      <c r="Q15" s="345"/>
      <c r="R15" s="345"/>
      <c r="S15" s="346"/>
      <c r="T15" s="98"/>
    </row>
    <row r="16" spans="2:20" s="97" customFormat="1" ht="10.5" customHeight="1">
      <c r="B16" s="98"/>
      <c r="C16" s="95"/>
      <c r="D16" s="95"/>
      <c r="E16" s="95"/>
      <c r="F16" s="95"/>
      <c r="G16" s="95"/>
      <c r="H16" s="95"/>
      <c r="I16" s="95"/>
      <c r="J16" s="98"/>
      <c r="K16" s="98"/>
      <c r="L16" s="98"/>
      <c r="M16" s="98"/>
      <c r="N16" s="98"/>
      <c r="O16" s="98"/>
      <c r="P16" s="98"/>
      <c r="Q16" s="98"/>
      <c r="R16" s="98"/>
      <c r="S16" s="98"/>
      <c r="T16" s="98"/>
    </row>
    <row r="17" spans="2:20" ht="15" customHeight="1">
      <c r="B17" s="2"/>
      <c r="C17" s="385" t="s">
        <v>87</v>
      </c>
      <c r="D17" s="386"/>
      <c r="E17" s="386"/>
      <c r="F17" s="386"/>
      <c r="G17" s="387"/>
      <c r="H17" s="589" t="s">
        <v>12</v>
      </c>
      <c r="I17" s="590"/>
      <c r="J17" s="88" t="s">
        <v>88</v>
      </c>
      <c r="K17" s="451" t="str">
        <f>F7</f>
        <v>январь</v>
      </c>
      <c r="L17" s="451"/>
      <c r="M17" s="89" t="s">
        <v>123</v>
      </c>
      <c r="N17" s="90" t="str">
        <f>I7</f>
        <v>март</v>
      </c>
      <c r="O17" s="88" t="s">
        <v>88</v>
      </c>
      <c r="P17" s="451" t="str">
        <f>F7</f>
        <v>январь</v>
      </c>
      <c r="Q17" s="451"/>
      <c r="R17" s="89" t="s">
        <v>123</v>
      </c>
      <c r="S17" s="92" t="str">
        <f>I7</f>
        <v>март</v>
      </c>
      <c r="T17" s="2"/>
    </row>
    <row r="18" spans="2:20" ht="15" customHeight="1">
      <c r="B18" s="2"/>
      <c r="C18" s="388"/>
      <c r="D18" s="389"/>
      <c r="E18" s="389"/>
      <c r="F18" s="389"/>
      <c r="G18" s="390"/>
      <c r="H18" s="591"/>
      <c r="I18" s="592"/>
      <c r="J18" s="452">
        <f>L7</f>
        <v>45016</v>
      </c>
      <c r="K18" s="453"/>
      <c r="L18" s="453"/>
      <c r="M18" s="453"/>
      <c r="N18" s="453"/>
      <c r="O18" s="452">
        <f>DATE(YEAR(J18),MONTH(0),DAY(0))</f>
        <v>44926</v>
      </c>
      <c r="P18" s="453"/>
      <c r="Q18" s="453"/>
      <c r="R18" s="453"/>
      <c r="S18" s="454"/>
      <c r="T18" s="2"/>
    </row>
    <row r="19" spans="2:20" ht="15">
      <c r="B19" s="2"/>
      <c r="C19" s="393">
        <v>1</v>
      </c>
      <c r="D19" s="394"/>
      <c r="E19" s="394"/>
      <c r="F19" s="394"/>
      <c r="G19" s="395"/>
      <c r="H19" s="593">
        <v>2</v>
      </c>
      <c r="I19" s="594"/>
      <c r="J19" s="393">
        <v>3</v>
      </c>
      <c r="K19" s="394"/>
      <c r="L19" s="394"/>
      <c r="M19" s="394"/>
      <c r="N19" s="395"/>
      <c r="O19" s="393">
        <v>4</v>
      </c>
      <c r="P19" s="394">
        <v>4</v>
      </c>
      <c r="Q19" s="394"/>
      <c r="R19" s="394"/>
      <c r="S19" s="395"/>
      <c r="T19" s="2"/>
    </row>
    <row r="20" spans="2:20" ht="15" customHeight="1">
      <c r="B20" s="2"/>
      <c r="C20" s="369" t="s">
        <v>213</v>
      </c>
      <c r="D20" s="370"/>
      <c r="E20" s="370"/>
      <c r="F20" s="370"/>
      <c r="G20" s="370"/>
      <c r="H20" s="370"/>
      <c r="I20" s="370"/>
      <c r="J20" s="370"/>
      <c r="K20" s="370"/>
      <c r="L20" s="370"/>
      <c r="M20" s="370"/>
      <c r="N20" s="370"/>
      <c r="O20" s="428"/>
      <c r="P20" s="428"/>
      <c r="Q20" s="428"/>
      <c r="R20" s="428"/>
      <c r="S20" s="429"/>
      <c r="T20" s="2"/>
    </row>
    <row r="21" spans="2:24" ht="15" customHeight="1">
      <c r="B21" s="2"/>
      <c r="C21" s="595" t="s">
        <v>214</v>
      </c>
      <c r="D21" s="596"/>
      <c r="E21" s="596"/>
      <c r="F21" s="596"/>
      <c r="G21" s="597"/>
      <c r="H21" s="562" t="s">
        <v>92</v>
      </c>
      <c r="I21" s="563"/>
      <c r="J21" s="566">
        <f>SUM(J23:N26)</f>
        <v>922</v>
      </c>
      <c r="K21" s="567"/>
      <c r="L21" s="567"/>
      <c r="M21" s="567"/>
      <c r="N21" s="568"/>
      <c r="O21" s="566">
        <f>SUM(O23:S26)</f>
        <v>839</v>
      </c>
      <c r="P21" s="567"/>
      <c r="Q21" s="567"/>
      <c r="R21" s="567"/>
      <c r="S21" s="568"/>
      <c r="T21" s="2"/>
      <c r="V21" s="526" t="s">
        <v>142</v>
      </c>
      <c r="W21" s="527"/>
      <c r="X21" s="528"/>
    </row>
    <row r="22" spans="2:20" ht="15">
      <c r="B22" s="2"/>
      <c r="C22" s="355" t="s">
        <v>190</v>
      </c>
      <c r="D22" s="356"/>
      <c r="E22" s="356"/>
      <c r="F22" s="356"/>
      <c r="G22" s="420"/>
      <c r="H22" s="562"/>
      <c r="I22" s="563"/>
      <c r="J22" s="358"/>
      <c r="K22" s="357"/>
      <c r="L22" s="357"/>
      <c r="M22" s="357"/>
      <c r="N22" s="359"/>
      <c r="O22" s="357"/>
      <c r="P22" s="357"/>
      <c r="Q22" s="357"/>
      <c r="R22" s="357"/>
      <c r="S22" s="359"/>
      <c r="T22" s="2"/>
    </row>
    <row r="23" spans="2:20" ht="30" customHeight="1">
      <c r="B23" s="2"/>
      <c r="C23" s="360" t="s">
        <v>235</v>
      </c>
      <c r="D23" s="361"/>
      <c r="E23" s="361"/>
      <c r="F23" s="361"/>
      <c r="G23" s="402"/>
      <c r="H23" s="564" t="s">
        <v>218</v>
      </c>
      <c r="I23" s="565"/>
      <c r="J23" s="403">
        <v>885</v>
      </c>
      <c r="K23" s="362"/>
      <c r="L23" s="362"/>
      <c r="M23" s="362"/>
      <c r="N23" s="404"/>
      <c r="O23" s="364">
        <v>803</v>
      </c>
      <c r="P23" s="364"/>
      <c r="Q23" s="364"/>
      <c r="R23" s="364"/>
      <c r="S23" s="365"/>
      <c r="T23" s="2"/>
    </row>
    <row r="24" spans="2:20" ht="15">
      <c r="B24" s="2"/>
      <c r="C24" s="360" t="s">
        <v>237</v>
      </c>
      <c r="D24" s="361"/>
      <c r="E24" s="361"/>
      <c r="F24" s="361"/>
      <c r="G24" s="402"/>
      <c r="H24" s="564" t="s">
        <v>219</v>
      </c>
      <c r="I24" s="565"/>
      <c r="J24" s="403">
        <v>0</v>
      </c>
      <c r="K24" s="362"/>
      <c r="L24" s="362"/>
      <c r="M24" s="362"/>
      <c r="N24" s="404"/>
      <c r="O24" s="363">
        <v>0</v>
      </c>
      <c r="P24" s="364"/>
      <c r="Q24" s="364"/>
      <c r="R24" s="364"/>
      <c r="S24" s="365"/>
      <c r="T24" s="2"/>
    </row>
    <row r="25" spans="2:20" ht="15">
      <c r="B25" s="2"/>
      <c r="C25" s="360" t="s">
        <v>236</v>
      </c>
      <c r="D25" s="361"/>
      <c r="E25" s="361"/>
      <c r="F25" s="361"/>
      <c r="G25" s="402"/>
      <c r="H25" s="560" t="s">
        <v>220</v>
      </c>
      <c r="I25" s="561"/>
      <c r="J25" s="403">
        <v>0</v>
      </c>
      <c r="K25" s="362"/>
      <c r="L25" s="362"/>
      <c r="M25" s="362"/>
      <c r="N25" s="404"/>
      <c r="O25" s="363">
        <v>0</v>
      </c>
      <c r="P25" s="364"/>
      <c r="Q25" s="364"/>
      <c r="R25" s="364"/>
      <c r="S25" s="365"/>
      <c r="T25" s="2"/>
    </row>
    <row r="26" spans="2:20" ht="15">
      <c r="B26" s="2"/>
      <c r="C26" s="360" t="s">
        <v>238</v>
      </c>
      <c r="D26" s="361"/>
      <c r="E26" s="361"/>
      <c r="F26" s="361"/>
      <c r="G26" s="402"/>
      <c r="H26" s="560" t="s">
        <v>221</v>
      </c>
      <c r="I26" s="561"/>
      <c r="J26" s="403">
        <v>37</v>
      </c>
      <c r="K26" s="362"/>
      <c r="L26" s="362"/>
      <c r="M26" s="362"/>
      <c r="N26" s="404"/>
      <c r="O26" s="363">
        <v>36</v>
      </c>
      <c r="P26" s="364"/>
      <c r="Q26" s="364"/>
      <c r="R26" s="364"/>
      <c r="S26" s="365"/>
      <c r="T26" s="2"/>
    </row>
    <row r="27" spans="2:20" ht="15">
      <c r="B27" s="2"/>
      <c r="C27" s="360" t="s">
        <v>215</v>
      </c>
      <c r="D27" s="361"/>
      <c r="E27" s="361"/>
      <c r="F27" s="361"/>
      <c r="G27" s="402"/>
      <c r="H27" s="560" t="s">
        <v>93</v>
      </c>
      <c r="I27" s="561"/>
      <c r="J27" s="585">
        <f>SUM(J29:N32)</f>
        <v>903</v>
      </c>
      <c r="K27" s="586"/>
      <c r="L27" s="586"/>
      <c r="M27" s="586"/>
      <c r="N27" s="587"/>
      <c r="O27" s="585">
        <f>SUM(O29:S32)</f>
        <v>865</v>
      </c>
      <c r="P27" s="586"/>
      <c r="Q27" s="586"/>
      <c r="R27" s="586"/>
      <c r="S27" s="587"/>
      <c r="T27" s="2"/>
    </row>
    <row r="28" spans="2:20" ht="15">
      <c r="B28" s="2"/>
      <c r="C28" s="355" t="s">
        <v>190</v>
      </c>
      <c r="D28" s="356"/>
      <c r="E28" s="356"/>
      <c r="F28" s="356"/>
      <c r="G28" s="420"/>
      <c r="H28" s="562"/>
      <c r="I28" s="563"/>
      <c r="J28" s="588"/>
      <c r="K28" s="583"/>
      <c r="L28" s="583"/>
      <c r="M28" s="583"/>
      <c r="N28" s="584"/>
      <c r="O28" s="583"/>
      <c r="P28" s="583"/>
      <c r="Q28" s="583"/>
      <c r="R28" s="583"/>
      <c r="S28" s="584"/>
      <c r="T28" s="2"/>
    </row>
    <row r="29" spans="2:20" ht="15" customHeight="1">
      <c r="B29" s="2"/>
      <c r="C29" s="360" t="s">
        <v>239</v>
      </c>
      <c r="D29" s="361"/>
      <c r="E29" s="361"/>
      <c r="F29" s="361"/>
      <c r="G29" s="402"/>
      <c r="H29" s="564" t="s">
        <v>222</v>
      </c>
      <c r="I29" s="565"/>
      <c r="J29" s="578">
        <v>212</v>
      </c>
      <c r="K29" s="579"/>
      <c r="L29" s="579"/>
      <c r="M29" s="579"/>
      <c r="N29" s="580"/>
      <c r="O29" s="569">
        <v>215</v>
      </c>
      <c r="P29" s="570"/>
      <c r="Q29" s="570"/>
      <c r="R29" s="570"/>
      <c r="S29" s="571"/>
      <c r="T29" s="2"/>
    </row>
    <row r="30" spans="2:20" ht="15">
      <c r="B30" s="2"/>
      <c r="C30" s="360" t="s">
        <v>240</v>
      </c>
      <c r="D30" s="361"/>
      <c r="E30" s="361"/>
      <c r="F30" s="361"/>
      <c r="G30" s="402"/>
      <c r="H30" s="560" t="s">
        <v>223</v>
      </c>
      <c r="I30" s="561"/>
      <c r="J30" s="578">
        <v>510</v>
      </c>
      <c r="K30" s="579"/>
      <c r="L30" s="579"/>
      <c r="M30" s="579"/>
      <c r="N30" s="580"/>
      <c r="O30" s="569">
        <v>495</v>
      </c>
      <c r="P30" s="570"/>
      <c r="Q30" s="570"/>
      <c r="R30" s="570"/>
      <c r="S30" s="571"/>
      <c r="T30" s="2"/>
    </row>
    <row r="31" spans="2:20" ht="15">
      <c r="B31" s="2"/>
      <c r="C31" s="360" t="s">
        <v>241</v>
      </c>
      <c r="D31" s="361"/>
      <c r="E31" s="361"/>
      <c r="F31" s="361"/>
      <c r="G31" s="402"/>
      <c r="H31" s="560" t="s">
        <v>224</v>
      </c>
      <c r="I31" s="561"/>
      <c r="J31" s="578">
        <v>161</v>
      </c>
      <c r="K31" s="579"/>
      <c r="L31" s="579"/>
      <c r="M31" s="579"/>
      <c r="N31" s="580"/>
      <c r="O31" s="569">
        <v>141</v>
      </c>
      <c r="P31" s="570"/>
      <c r="Q31" s="570"/>
      <c r="R31" s="570"/>
      <c r="S31" s="571"/>
      <c r="T31" s="2"/>
    </row>
    <row r="32" spans="2:20" ht="15">
      <c r="B32" s="2"/>
      <c r="C32" s="360" t="s">
        <v>242</v>
      </c>
      <c r="D32" s="361"/>
      <c r="E32" s="361"/>
      <c r="F32" s="361"/>
      <c r="G32" s="402"/>
      <c r="H32" s="560" t="s">
        <v>225</v>
      </c>
      <c r="I32" s="561"/>
      <c r="J32" s="578">
        <v>20</v>
      </c>
      <c r="K32" s="579"/>
      <c r="L32" s="579"/>
      <c r="M32" s="579"/>
      <c r="N32" s="580"/>
      <c r="O32" s="569">
        <v>14</v>
      </c>
      <c r="P32" s="570"/>
      <c r="Q32" s="570"/>
      <c r="R32" s="570"/>
      <c r="S32" s="571"/>
      <c r="T32" s="2"/>
    </row>
    <row r="33" spans="2:20" ht="30" customHeight="1">
      <c r="B33" s="2"/>
      <c r="C33" s="575" t="s">
        <v>689</v>
      </c>
      <c r="D33" s="361"/>
      <c r="E33" s="361"/>
      <c r="F33" s="361"/>
      <c r="G33" s="402"/>
      <c r="H33" s="560" t="s">
        <v>95</v>
      </c>
      <c r="I33" s="561"/>
      <c r="J33" s="411">
        <f>J21-J27</f>
        <v>19</v>
      </c>
      <c r="K33" s="412"/>
      <c r="L33" s="412"/>
      <c r="M33" s="412"/>
      <c r="N33" s="413"/>
      <c r="O33" s="411">
        <f>O21-O27</f>
        <v>-26</v>
      </c>
      <c r="P33" s="412"/>
      <c r="Q33" s="412"/>
      <c r="R33" s="412"/>
      <c r="S33" s="413"/>
      <c r="T33" s="2"/>
    </row>
    <row r="34" spans="2:20" ht="15" customHeight="1">
      <c r="B34" s="2"/>
      <c r="C34" s="369" t="s">
        <v>216</v>
      </c>
      <c r="D34" s="370"/>
      <c r="E34" s="370"/>
      <c r="F34" s="370"/>
      <c r="G34" s="370"/>
      <c r="H34" s="370"/>
      <c r="I34" s="370"/>
      <c r="J34" s="370"/>
      <c r="K34" s="370"/>
      <c r="L34" s="370"/>
      <c r="M34" s="370"/>
      <c r="N34" s="370"/>
      <c r="O34" s="57"/>
      <c r="P34" s="57"/>
      <c r="Q34" s="57"/>
      <c r="R34" s="57"/>
      <c r="S34" s="103"/>
      <c r="T34" s="2"/>
    </row>
    <row r="35" spans="2:20" ht="15">
      <c r="B35" s="2"/>
      <c r="C35" s="360" t="s">
        <v>214</v>
      </c>
      <c r="D35" s="361"/>
      <c r="E35" s="361"/>
      <c r="F35" s="361"/>
      <c r="G35" s="402"/>
      <c r="H35" s="560" t="s">
        <v>97</v>
      </c>
      <c r="I35" s="561"/>
      <c r="J35" s="411">
        <f>SUM(J37:N41)</f>
        <v>3</v>
      </c>
      <c r="K35" s="412"/>
      <c r="L35" s="412"/>
      <c r="M35" s="412"/>
      <c r="N35" s="413"/>
      <c r="O35" s="411">
        <f>SUM(O37:S41)</f>
        <v>6</v>
      </c>
      <c r="P35" s="412"/>
      <c r="Q35" s="412"/>
      <c r="R35" s="412"/>
      <c r="S35" s="413"/>
      <c r="T35" s="2"/>
    </row>
    <row r="36" spans="2:20" ht="15">
      <c r="B36" s="2"/>
      <c r="C36" s="355" t="s">
        <v>190</v>
      </c>
      <c r="D36" s="356"/>
      <c r="E36" s="356"/>
      <c r="F36" s="356"/>
      <c r="G36" s="420"/>
      <c r="H36" s="562"/>
      <c r="I36" s="563"/>
      <c r="J36" s="358"/>
      <c r="K36" s="357"/>
      <c r="L36" s="357"/>
      <c r="M36" s="357"/>
      <c r="N36" s="359"/>
      <c r="O36" s="357"/>
      <c r="P36" s="357"/>
      <c r="Q36" s="357"/>
      <c r="R36" s="357"/>
      <c r="S36" s="359"/>
      <c r="T36" s="2"/>
    </row>
    <row r="37" spans="2:20" ht="30" customHeight="1">
      <c r="B37" s="2"/>
      <c r="C37" s="360" t="s">
        <v>243</v>
      </c>
      <c r="D37" s="361"/>
      <c r="E37" s="361"/>
      <c r="F37" s="361"/>
      <c r="G37" s="402"/>
      <c r="H37" s="564" t="s">
        <v>175</v>
      </c>
      <c r="I37" s="565"/>
      <c r="J37" s="403">
        <v>0</v>
      </c>
      <c r="K37" s="362"/>
      <c r="L37" s="362"/>
      <c r="M37" s="362"/>
      <c r="N37" s="404"/>
      <c r="O37" s="363">
        <v>0</v>
      </c>
      <c r="P37" s="364"/>
      <c r="Q37" s="364"/>
      <c r="R37" s="364"/>
      <c r="S37" s="365"/>
      <c r="T37" s="2"/>
    </row>
    <row r="38" spans="2:20" ht="15">
      <c r="B38" s="2"/>
      <c r="C38" s="360" t="s">
        <v>244</v>
      </c>
      <c r="D38" s="361"/>
      <c r="E38" s="361"/>
      <c r="F38" s="361"/>
      <c r="G38" s="402"/>
      <c r="H38" s="560" t="s">
        <v>177</v>
      </c>
      <c r="I38" s="561"/>
      <c r="J38" s="403">
        <v>0</v>
      </c>
      <c r="K38" s="362"/>
      <c r="L38" s="362"/>
      <c r="M38" s="362"/>
      <c r="N38" s="404"/>
      <c r="O38" s="363">
        <v>0</v>
      </c>
      <c r="P38" s="364"/>
      <c r="Q38" s="364"/>
      <c r="R38" s="364"/>
      <c r="S38" s="365"/>
      <c r="T38" s="2"/>
    </row>
    <row r="39" spans="2:20" ht="30" customHeight="1">
      <c r="B39" s="2"/>
      <c r="C39" s="575" t="s">
        <v>690</v>
      </c>
      <c r="D39" s="361"/>
      <c r="E39" s="361"/>
      <c r="F39" s="361"/>
      <c r="G39" s="402"/>
      <c r="H39" s="560" t="s">
        <v>179</v>
      </c>
      <c r="I39" s="561"/>
      <c r="J39" s="403">
        <v>0</v>
      </c>
      <c r="K39" s="362"/>
      <c r="L39" s="362"/>
      <c r="M39" s="362"/>
      <c r="N39" s="404"/>
      <c r="O39" s="363">
        <v>0</v>
      </c>
      <c r="P39" s="364"/>
      <c r="Q39" s="364"/>
      <c r="R39" s="364"/>
      <c r="S39" s="365"/>
      <c r="T39" s="2"/>
    </row>
    <row r="40" spans="2:20" ht="15">
      <c r="B40" s="2"/>
      <c r="C40" s="360" t="s">
        <v>245</v>
      </c>
      <c r="D40" s="361"/>
      <c r="E40" s="361"/>
      <c r="F40" s="361"/>
      <c r="G40" s="402"/>
      <c r="H40" s="560" t="s">
        <v>181</v>
      </c>
      <c r="I40" s="561"/>
      <c r="J40" s="403">
        <v>3</v>
      </c>
      <c r="K40" s="362"/>
      <c r="L40" s="362"/>
      <c r="M40" s="362"/>
      <c r="N40" s="404"/>
      <c r="O40" s="363">
        <v>6</v>
      </c>
      <c r="P40" s="364"/>
      <c r="Q40" s="364"/>
      <c r="R40" s="364"/>
      <c r="S40" s="365"/>
      <c r="T40" s="2"/>
    </row>
    <row r="41" spans="2:20" ht="15">
      <c r="B41" s="2"/>
      <c r="C41" s="360" t="s">
        <v>238</v>
      </c>
      <c r="D41" s="361"/>
      <c r="E41" s="361"/>
      <c r="F41" s="361"/>
      <c r="G41" s="402"/>
      <c r="H41" s="560" t="s">
        <v>183</v>
      </c>
      <c r="I41" s="561"/>
      <c r="J41" s="363">
        <v>0</v>
      </c>
      <c r="K41" s="364"/>
      <c r="L41" s="364"/>
      <c r="M41" s="364"/>
      <c r="N41" s="365"/>
      <c r="O41" s="363">
        <v>0</v>
      </c>
      <c r="P41" s="364"/>
      <c r="Q41" s="364"/>
      <c r="R41" s="364"/>
      <c r="S41" s="365"/>
      <c r="T41" s="2"/>
    </row>
    <row r="42" spans="2:20" ht="15">
      <c r="B42" s="2"/>
      <c r="C42" s="360" t="s">
        <v>215</v>
      </c>
      <c r="D42" s="361"/>
      <c r="E42" s="361"/>
      <c r="F42" s="361"/>
      <c r="G42" s="402"/>
      <c r="H42" s="560" t="s">
        <v>98</v>
      </c>
      <c r="I42" s="561"/>
      <c r="J42" s="585">
        <f>SUM(J44:N47)</f>
        <v>17</v>
      </c>
      <c r="K42" s="586"/>
      <c r="L42" s="586"/>
      <c r="M42" s="586"/>
      <c r="N42" s="587"/>
      <c r="O42" s="585">
        <f>SUM(O44:S47)</f>
        <v>2</v>
      </c>
      <c r="P42" s="586"/>
      <c r="Q42" s="586"/>
      <c r="R42" s="586"/>
      <c r="S42" s="587"/>
      <c r="T42" s="2"/>
    </row>
    <row r="43" spans="2:20" ht="15" customHeight="1">
      <c r="B43" s="2"/>
      <c r="C43" s="355" t="s">
        <v>190</v>
      </c>
      <c r="D43" s="356"/>
      <c r="E43" s="356"/>
      <c r="F43" s="356"/>
      <c r="G43" s="420"/>
      <c r="H43" s="562"/>
      <c r="I43" s="563"/>
      <c r="J43" s="588"/>
      <c r="K43" s="583"/>
      <c r="L43" s="583"/>
      <c r="M43" s="583"/>
      <c r="N43" s="584"/>
      <c r="O43" s="583"/>
      <c r="P43" s="583"/>
      <c r="Q43" s="583"/>
      <c r="R43" s="583"/>
      <c r="S43" s="584"/>
      <c r="T43" s="2"/>
    </row>
    <row r="44" spans="2:20" ht="45" customHeight="1">
      <c r="B44" s="2"/>
      <c r="C44" s="360" t="s">
        <v>248</v>
      </c>
      <c r="D44" s="361"/>
      <c r="E44" s="361"/>
      <c r="F44" s="361"/>
      <c r="G44" s="402"/>
      <c r="H44" s="564" t="s">
        <v>192</v>
      </c>
      <c r="I44" s="565"/>
      <c r="J44" s="578">
        <v>17</v>
      </c>
      <c r="K44" s="579"/>
      <c r="L44" s="579"/>
      <c r="M44" s="579"/>
      <c r="N44" s="580"/>
      <c r="O44" s="569">
        <v>2</v>
      </c>
      <c r="P44" s="570"/>
      <c r="Q44" s="570"/>
      <c r="R44" s="570"/>
      <c r="S44" s="571"/>
      <c r="T44" s="2"/>
    </row>
    <row r="45" spans="2:20" ht="15">
      <c r="B45" s="2"/>
      <c r="C45" s="360" t="s">
        <v>246</v>
      </c>
      <c r="D45" s="361"/>
      <c r="E45" s="361"/>
      <c r="F45" s="361"/>
      <c r="G45" s="402"/>
      <c r="H45" s="560" t="s">
        <v>193</v>
      </c>
      <c r="I45" s="561"/>
      <c r="J45" s="569">
        <v>0</v>
      </c>
      <c r="K45" s="570"/>
      <c r="L45" s="570"/>
      <c r="M45" s="570"/>
      <c r="N45" s="571"/>
      <c r="O45" s="569">
        <v>0</v>
      </c>
      <c r="P45" s="570"/>
      <c r="Q45" s="570"/>
      <c r="R45" s="570"/>
      <c r="S45" s="571"/>
      <c r="T45" s="2"/>
    </row>
    <row r="46" spans="2:20" ht="30" customHeight="1">
      <c r="B46" s="2"/>
      <c r="C46" s="575" t="s">
        <v>691</v>
      </c>
      <c r="D46" s="361"/>
      <c r="E46" s="361"/>
      <c r="F46" s="361"/>
      <c r="G46" s="402"/>
      <c r="H46" s="560" t="s">
        <v>195</v>
      </c>
      <c r="I46" s="561"/>
      <c r="J46" s="569">
        <v>0</v>
      </c>
      <c r="K46" s="570"/>
      <c r="L46" s="570"/>
      <c r="M46" s="570"/>
      <c r="N46" s="571"/>
      <c r="O46" s="569">
        <v>0</v>
      </c>
      <c r="P46" s="570"/>
      <c r="Q46" s="570"/>
      <c r="R46" s="570"/>
      <c r="S46" s="571"/>
      <c r="T46" s="2"/>
    </row>
    <row r="47" spans="2:20" ht="15">
      <c r="B47" s="2"/>
      <c r="C47" s="360" t="s">
        <v>247</v>
      </c>
      <c r="D47" s="361"/>
      <c r="E47" s="361"/>
      <c r="F47" s="361"/>
      <c r="G47" s="402"/>
      <c r="H47" s="560" t="s">
        <v>210</v>
      </c>
      <c r="I47" s="561"/>
      <c r="J47" s="569">
        <v>0</v>
      </c>
      <c r="K47" s="570"/>
      <c r="L47" s="570"/>
      <c r="M47" s="570"/>
      <c r="N47" s="571"/>
      <c r="O47" s="569">
        <v>0</v>
      </c>
      <c r="P47" s="570"/>
      <c r="Q47" s="570"/>
      <c r="R47" s="570"/>
      <c r="S47" s="571"/>
      <c r="T47" s="2"/>
    </row>
    <row r="48" spans="2:20" ht="30" customHeight="1">
      <c r="B48" s="2"/>
      <c r="C48" s="575" t="s">
        <v>700</v>
      </c>
      <c r="D48" s="361"/>
      <c r="E48" s="361"/>
      <c r="F48" s="361"/>
      <c r="G48" s="402"/>
      <c r="H48" s="560" t="s">
        <v>100</v>
      </c>
      <c r="I48" s="561"/>
      <c r="J48" s="411">
        <f>J35-J42</f>
        <v>-14</v>
      </c>
      <c r="K48" s="412"/>
      <c r="L48" s="412"/>
      <c r="M48" s="412"/>
      <c r="N48" s="413"/>
      <c r="O48" s="411">
        <f>O35-O42</f>
        <v>4</v>
      </c>
      <c r="P48" s="412"/>
      <c r="Q48" s="412"/>
      <c r="R48" s="412"/>
      <c r="S48" s="413"/>
      <c r="T48" s="2"/>
    </row>
    <row r="49" spans="2:20" ht="15" customHeight="1">
      <c r="B49" s="2"/>
      <c r="C49" s="369" t="s">
        <v>217</v>
      </c>
      <c r="D49" s="370"/>
      <c r="E49" s="370"/>
      <c r="F49" s="370"/>
      <c r="G49" s="370"/>
      <c r="H49" s="370"/>
      <c r="I49" s="370"/>
      <c r="J49" s="370"/>
      <c r="K49" s="370"/>
      <c r="L49" s="370"/>
      <c r="M49" s="370"/>
      <c r="N49" s="370"/>
      <c r="O49" s="57"/>
      <c r="P49" s="57"/>
      <c r="Q49" s="57"/>
      <c r="R49" s="57"/>
      <c r="S49" s="103"/>
      <c r="T49" s="2"/>
    </row>
    <row r="50" spans="2:20" ht="15">
      <c r="B50" s="2"/>
      <c r="C50" s="360" t="s">
        <v>214</v>
      </c>
      <c r="D50" s="361"/>
      <c r="E50" s="361"/>
      <c r="F50" s="361"/>
      <c r="G50" s="402"/>
      <c r="H50" s="562" t="s">
        <v>102</v>
      </c>
      <c r="I50" s="563"/>
      <c r="J50" s="411">
        <f>SUM(J52:N55)</f>
        <v>0</v>
      </c>
      <c r="K50" s="412"/>
      <c r="L50" s="412"/>
      <c r="M50" s="412"/>
      <c r="N50" s="413"/>
      <c r="O50" s="411">
        <f>SUM(O52:S55)</f>
        <v>0</v>
      </c>
      <c r="P50" s="412"/>
      <c r="Q50" s="412"/>
      <c r="R50" s="412"/>
      <c r="S50" s="413"/>
      <c r="T50" s="2"/>
    </row>
    <row r="51" spans="2:20" ht="15" customHeight="1">
      <c r="B51" s="2"/>
      <c r="C51" s="355" t="s">
        <v>190</v>
      </c>
      <c r="D51" s="356"/>
      <c r="E51" s="356"/>
      <c r="F51" s="356"/>
      <c r="G51" s="356"/>
      <c r="H51" s="562"/>
      <c r="I51" s="563"/>
      <c r="J51" s="357"/>
      <c r="K51" s="357"/>
      <c r="L51" s="357"/>
      <c r="M51" s="357"/>
      <c r="N51" s="359"/>
      <c r="O51" s="357"/>
      <c r="P51" s="357"/>
      <c r="Q51" s="357"/>
      <c r="R51" s="357"/>
      <c r="S51" s="359"/>
      <c r="T51" s="2"/>
    </row>
    <row r="52" spans="2:20" ht="15">
      <c r="B52" s="2"/>
      <c r="C52" s="360" t="s">
        <v>249</v>
      </c>
      <c r="D52" s="361"/>
      <c r="E52" s="361"/>
      <c r="F52" s="361"/>
      <c r="G52" s="361"/>
      <c r="H52" s="564" t="s">
        <v>226</v>
      </c>
      <c r="I52" s="565"/>
      <c r="J52" s="364">
        <v>0</v>
      </c>
      <c r="K52" s="364"/>
      <c r="L52" s="364"/>
      <c r="M52" s="364"/>
      <c r="N52" s="365"/>
      <c r="O52" s="363">
        <v>0</v>
      </c>
      <c r="P52" s="364"/>
      <c r="Q52" s="364"/>
      <c r="R52" s="364"/>
      <c r="S52" s="365"/>
      <c r="T52" s="2"/>
    </row>
    <row r="53" spans="2:20" ht="15">
      <c r="B53" s="2"/>
      <c r="C53" s="360" t="s">
        <v>250</v>
      </c>
      <c r="D53" s="361"/>
      <c r="E53" s="361"/>
      <c r="F53" s="361"/>
      <c r="G53" s="402"/>
      <c r="H53" s="564" t="s">
        <v>227</v>
      </c>
      <c r="I53" s="565"/>
      <c r="J53" s="363">
        <v>0</v>
      </c>
      <c r="K53" s="364"/>
      <c r="L53" s="364"/>
      <c r="M53" s="364"/>
      <c r="N53" s="365"/>
      <c r="O53" s="363">
        <v>0</v>
      </c>
      <c r="P53" s="364"/>
      <c r="Q53" s="364"/>
      <c r="R53" s="364"/>
      <c r="S53" s="365"/>
      <c r="T53" s="2"/>
    </row>
    <row r="54" spans="2:20" ht="30" customHeight="1">
      <c r="B54" s="2"/>
      <c r="C54" s="360" t="s">
        <v>205</v>
      </c>
      <c r="D54" s="361"/>
      <c r="E54" s="361"/>
      <c r="F54" s="361"/>
      <c r="G54" s="402"/>
      <c r="H54" s="560" t="s">
        <v>228</v>
      </c>
      <c r="I54" s="561"/>
      <c r="J54" s="363">
        <v>0</v>
      </c>
      <c r="K54" s="364"/>
      <c r="L54" s="364"/>
      <c r="M54" s="364"/>
      <c r="N54" s="365"/>
      <c r="O54" s="363">
        <v>0</v>
      </c>
      <c r="P54" s="364"/>
      <c r="Q54" s="364"/>
      <c r="R54" s="364"/>
      <c r="S54" s="365"/>
      <c r="T54" s="2"/>
    </row>
    <row r="55" spans="2:20" ht="15">
      <c r="B55" s="2"/>
      <c r="C55" s="360" t="s">
        <v>238</v>
      </c>
      <c r="D55" s="361"/>
      <c r="E55" s="361"/>
      <c r="F55" s="361"/>
      <c r="G55" s="402"/>
      <c r="H55" s="560" t="s">
        <v>229</v>
      </c>
      <c r="I55" s="561"/>
      <c r="J55" s="403">
        <v>0</v>
      </c>
      <c r="K55" s="362"/>
      <c r="L55" s="362"/>
      <c r="M55" s="362"/>
      <c r="N55" s="404"/>
      <c r="O55" s="363">
        <v>0</v>
      </c>
      <c r="P55" s="364"/>
      <c r="Q55" s="364"/>
      <c r="R55" s="364"/>
      <c r="S55" s="365"/>
      <c r="T55" s="2"/>
    </row>
    <row r="56" spans="2:20" ht="15">
      <c r="B56" s="2"/>
      <c r="C56" s="360" t="s">
        <v>215</v>
      </c>
      <c r="D56" s="361"/>
      <c r="E56" s="361"/>
      <c r="F56" s="361"/>
      <c r="G56" s="402"/>
      <c r="H56" s="562" t="s">
        <v>103</v>
      </c>
      <c r="I56" s="563"/>
      <c r="J56" s="585">
        <f>SUM(J58:N62)</f>
        <v>0</v>
      </c>
      <c r="K56" s="586"/>
      <c r="L56" s="586"/>
      <c r="M56" s="586"/>
      <c r="N56" s="587"/>
      <c r="O56" s="585">
        <f>SUM(O58:S62)</f>
        <v>0</v>
      </c>
      <c r="P56" s="586"/>
      <c r="Q56" s="586"/>
      <c r="R56" s="586"/>
      <c r="S56" s="587"/>
      <c r="T56" s="2"/>
    </row>
    <row r="57" spans="2:20" ht="15" customHeight="1">
      <c r="B57" s="2"/>
      <c r="C57" s="355" t="s">
        <v>190</v>
      </c>
      <c r="D57" s="356"/>
      <c r="E57" s="356"/>
      <c r="F57" s="356"/>
      <c r="G57" s="356"/>
      <c r="H57" s="562"/>
      <c r="I57" s="563"/>
      <c r="J57" s="583"/>
      <c r="K57" s="583"/>
      <c r="L57" s="583"/>
      <c r="M57" s="583"/>
      <c r="N57" s="584"/>
      <c r="O57" s="583"/>
      <c r="P57" s="583"/>
      <c r="Q57" s="583"/>
      <c r="R57" s="583"/>
      <c r="S57" s="584"/>
      <c r="T57" s="2"/>
    </row>
    <row r="58" spans="2:20" ht="15">
      <c r="B58" s="2"/>
      <c r="C58" s="360" t="s">
        <v>251</v>
      </c>
      <c r="D58" s="361"/>
      <c r="E58" s="361"/>
      <c r="F58" s="361"/>
      <c r="G58" s="361"/>
      <c r="H58" s="564" t="s">
        <v>230</v>
      </c>
      <c r="I58" s="565"/>
      <c r="J58" s="570">
        <v>0</v>
      </c>
      <c r="K58" s="570"/>
      <c r="L58" s="570"/>
      <c r="M58" s="570"/>
      <c r="N58" s="571"/>
      <c r="O58" s="569">
        <v>0</v>
      </c>
      <c r="P58" s="570"/>
      <c r="Q58" s="570"/>
      <c r="R58" s="570"/>
      <c r="S58" s="571"/>
      <c r="T58" s="2"/>
    </row>
    <row r="59" spans="2:20" ht="30" customHeight="1">
      <c r="B59" s="2"/>
      <c r="C59" s="360" t="s">
        <v>252</v>
      </c>
      <c r="D59" s="361"/>
      <c r="E59" s="361"/>
      <c r="F59" s="361"/>
      <c r="G59" s="402"/>
      <c r="H59" s="564" t="s">
        <v>231</v>
      </c>
      <c r="I59" s="565"/>
      <c r="J59" s="569">
        <v>0</v>
      </c>
      <c r="K59" s="570"/>
      <c r="L59" s="570"/>
      <c r="M59" s="570"/>
      <c r="N59" s="571"/>
      <c r="O59" s="569">
        <v>0</v>
      </c>
      <c r="P59" s="570"/>
      <c r="Q59" s="570"/>
      <c r="R59" s="570"/>
      <c r="S59" s="571"/>
      <c r="T59" s="2"/>
    </row>
    <row r="60" spans="2:20" ht="15">
      <c r="B60" s="2"/>
      <c r="C60" s="360" t="s">
        <v>254</v>
      </c>
      <c r="D60" s="361"/>
      <c r="E60" s="361"/>
      <c r="F60" s="361"/>
      <c r="G60" s="402"/>
      <c r="H60" s="560" t="s">
        <v>232</v>
      </c>
      <c r="I60" s="561"/>
      <c r="J60" s="578"/>
      <c r="K60" s="579"/>
      <c r="L60" s="579"/>
      <c r="M60" s="579"/>
      <c r="N60" s="580"/>
      <c r="O60" s="569">
        <v>0</v>
      </c>
      <c r="P60" s="570"/>
      <c r="Q60" s="570"/>
      <c r="R60" s="570"/>
      <c r="S60" s="571"/>
      <c r="T60" s="2"/>
    </row>
    <row r="61" spans="2:20" ht="15" customHeight="1">
      <c r="B61" s="2"/>
      <c r="C61" s="344" t="s">
        <v>253</v>
      </c>
      <c r="D61" s="345"/>
      <c r="E61" s="345"/>
      <c r="F61" s="345"/>
      <c r="G61" s="346"/>
      <c r="H61" s="560" t="s">
        <v>233</v>
      </c>
      <c r="I61" s="561"/>
      <c r="J61" s="578">
        <v>0</v>
      </c>
      <c r="K61" s="579"/>
      <c r="L61" s="579"/>
      <c r="M61" s="579"/>
      <c r="N61" s="580"/>
      <c r="O61" s="569">
        <v>0</v>
      </c>
      <c r="P61" s="570"/>
      <c r="Q61" s="570"/>
      <c r="R61" s="570"/>
      <c r="S61" s="571"/>
      <c r="T61" s="2"/>
    </row>
    <row r="62" spans="2:20" ht="15">
      <c r="B62" s="2"/>
      <c r="C62" s="575" t="s">
        <v>247</v>
      </c>
      <c r="D62" s="576"/>
      <c r="E62" s="576"/>
      <c r="F62" s="576"/>
      <c r="G62" s="577"/>
      <c r="H62" s="560" t="s">
        <v>234</v>
      </c>
      <c r="I62" s="561"/>
      <c r="J62" s="578"/>
      <c r="K62" s="579"/>
      <c r="L62" s="579"/>
      <c r="M62" s="579"/>
      <c r="N62" s="580"/>
      <c r="O62" s="569">
        <v>0</v>
      </c>
      <c r="P62" s="570"/>
      <c r="Q62" s="570"/>
      <c r="R62" s="570"/>
      <c r="S62" s="571"/>
      <c r="T62" s="2"/>
    </row>
    <row r="63" spans="2:29" ht="30" customHeight="1">
      <c r="B63" s="2"/>
      <c r="C63" s="575" t="s">
        <v>692</v>
      </c>
      <c r="D63" s="576"/>
      <c r="E63" s="576"/>
      <c r="F63" s="576"/>
      <c r="G63" s="577"/>
      <c r="H63" s="560">
        <v>100</v>
      </c>
      <c r="I63" s="561"/>
      <c r="J63" s="411">
        <f>J50-J56</f>
        <v>0</v>
      </c>
      <c r="K63" s="412"/>
      <c r="L63" s="412"/>
      <c r="M63" s="412"/>
      <c r="N63" s="413"/>
      <c r="O63" s="411">
        <f>O50-O56</f>
        <v>0</v>
      </c>
      <c r="P63" s="412"/>
      <c r="Q63" s="412"/>
      <c r="R63" s="412"/>
      <c r="S63" s="413"/>
      <c r="T63" s="2"/>
      <c r="W63" s="97"/>
      <c r="X63" s="97"/>
      <c r="Y63" s="97"/>
      <c r="Z63" s="97"/>
      <c r="AA63" s="97"/>
      <c r="AB63" s="97"/>
      <c r="AC63" s="97"/>
    </row>
    <row r="64" spans="2:29" ht="44.25" customHeight="1">
      <c r="B64" s="2"/>
      <c r="C64" s="575" t="s">
        <v>693</v>
      </c>
      <c r="D64" s="576"/>
      <c r="E64" s="576"/>
      <c r="F64" s="576"/>
      <c r="G64" s="577"/>
      <c r="H64" s="560">
        <v>110</v>
      </c>
      <c r="I64" s="561"/>
      <c r="J64" s="411">
        <f>J33+J48+J63</f>
        <v>5</v>
      </c>
      <c r="K64" s="412"/>
      <c r="L64" s="412"/>
      <c r="M64" s="412"/>
      <c r="N64" s="413"/>
      <c r="O64" s="411">
        <f>O33+O48+O63</f>
        <v>-22</v>
      </c>
      <c r="P64" s="412"/>
      <c r="Q64" s="412"/>
      <c r="R64" s="412"/>
      <c r="S64" s="413"/>
      <c r="T64" s="2"/>
      <c r="W64" s="97"/>
      <c r="X64" s="97"/>
      <c r="Y64" s="97"/>
      <c r="Z64" s="97"/>
      <c r="AA64" s="97"/>
      <c r="AB64" s="97"/>
      <c r="AC64" s="97"/>
    </row>
    <row r="65" spans="2:29" ht="30" customHeight="1">
      <c r="B65" s="2"/>
      <c r="C65" s="575" t="str">
        <f>CONCATENATE("Остаток денежных средств и  эквивалентов денежных средств на ",DAY('прил 1'!O20),".",MONTH('прил 1'!O20),".",YEAR('прил 1'!O20)," г.")</f>
        <v>Остаток денежных средств и  эквивалентов денежных средств на 31.12.2022 г.</v>
      </c>
      <c r="D65" s="576"/>
      <c r="E65" s="576"/>
      <c r="F65" s="576"/>
      <c r="G65" s="577"/>
      <c r="H65" s="560">
        <v>120</v>
      </c>
      <c r="I65" s="561"/>
      <c r="J65" s="572">
        <f>'прил 1'!N51</f>
        <v>417</v>
      </c>
      <c r="K65" s="573"/>
      <c r="L65" s="573"/>
      <c r="M65" s="573"/>
      <c r="N65" s="574"/>
      <c r="O65" s="363">
        <v>339</v>
      </c>
      <c r="P65" s="364"/>
      <c r="Q65" s="364"/>
      <c r="R65" s="364"/>
      <c r="S65" s="365"/>
      <c r="T65" s="2"/>
      <c r="W65" s="97"/>
      <c r="X65" s="97"/>
      <c r="Y65" s="97"/>
      <c r="Z65" s="97"/>
      <c r="AA65" s="97"/>
      <c r="AB65" s="97"/>
      <c r="AC65" s="97"/>
    </row>
    <row r="66" spans="2:29" ht="30" customHeight="1">
      <c r="B66" s="2"/>
      <c r="C66" s="575" t="str">
        <f>CONCATENATE("Остаток денежных средств и эквивалентов денежных средств на ",'прил 1'!V8,".",IF('прил 1'!V9&lt;10,CONCATENATE("0",'прил 1'!V9,),'прил 1'!V9),".",YEAR('прил 1'!U6)," г.")</f>
        <v>Остаток денежных средств и эквивалентов денежных средств на 31.03.2023 г.</v>
      </c>
      <c r="D66" s="576"/>
      <c r="E66" s="576"/>
      <c r="F66" s="576"/>
      <c r="G66" s="577"/>
      <c r="H66" s="581">
        <v>130</v>
      </c>
      <c r="I66" s="582"/>
      <c r="J66" s="411">
        <f>J65+J64</f>
        <v>422</v>
      </c>
      <c r="K66" s="412"/>
      <c r="L66" s="412"/>
      <c r="M66" s="412"/>
      <c r="N66" s="413"/>
      <c r="O66" s="411">
        <f>O65+O64</f>
        <v>317</v>
      </c>
      <c r="P66" s="412"/>
      <c r="Q66" s="412"/>
      <c r="R66" s="412"/>
      <c r="S66" s="413"/>
      <c r="T66" s="2"/>
      <c r="V66" s="170" t="s">
        <v>326</v>
      </c>
      <c r="W66" s="171">
        <f>'прил 1'!I51</f>
        <v>422</v>
      </c>
      <c r="X66" s="458" t="s">
        <v>327</v>
      </c>
      <c r="Y66" s="458"/>
      <c r="Z66" s="458"/>
      <c r="AA66" s="458"/>
      <c r="AB66" s="458"/>
      <c r="AC66" s="458"/>
    </row>
    <row r="67" spans="2:29" ht="15">
      <c r="B67" s="2"/>
      <c r="C67" s="575" t="s">
        <v>694</v>
      </c>
      <c r="D67" s="576"/>
      <c r="E67" s="576"/>
      <c r="F67" s="576"/>
      <c r="G67" s="577"/>
      <c r="H67" s="560">
        <v>140</v>
      </c>
      <c r="I67" s="561"/>
      <c r="J67" s="403"/>
      <c r="K67" s="362"/>
      <c r="L67" s="362"/>
      <c r="M67" s="362"/>
      <c r="N67" s="404"/>
      <c r="O67" s="363"/>
      <c r="P67" s="364"/>
      <c r="Q67" s="364"/>
      <c r="R67" s="364"/>
      <c r="S67" s="365"/>
      <c r="T67" s="2"/>
      <c r="V67" s="169"/>
      <c r="W67" s="202"/>
      <c r="X67" s="202"/>
      <c r="Y67" s="202"/>
      <c r="Z67" s="97"/>
      <c r="AA67" s="97"/>
      <c r="AB67" s="97"/>
      <c r="AC67" s="97"/>
    </row>
    <row r="68" spans="2:29" ht="15">
      <c r="B68" s="2"/>
      <c r="C68" s="2"/>
      <c r="D68" s="2"/>
      <c r="E68" s="2"/>
      <c r="F68" s="2"/>
      <c r="G68" s="2"/>
      <c r="H68" s="2"/>
      <c r="I68" s="2"/>
      <c r="J68" s="2"/>
      <c r="K68" s="2"/>
      <c r="L68" s="2"/>
      <c r="M68" s="2"/>
      <c r="N68" s="2"/>
      <c r="O68" s="2"/>
      <c r="P68" s="2"/>
      <c r="Q68" s="2"/>
      <c r="R68" s="2"/>
      <c r="S68" s="2"/>
      <c r="T68" s="2"/>
      <c r="V68" s="169"/>
      <c r="W68" s="202"/>
      <c r="X68" s="202"/>
      <c r="Y68" s="202"/>
      <c r="Z68" s="97"/>
      <c r="AA68" s="97"/>
      <c r="AB68" s="97"/>
      <c r="AC68" s="97"/>
    </row>
    <row r="69" spans="2:29" ht="15">
      <c r="B69" s="2"/>
      <c r="C69" s="489" t="s">
        <v>62</v>
      </c>
      <c r="D69" s="489"/>
      <c r="E69" s="3"/>
      <c r="F69" s="490"/>
      <c r="G69" s="490"/>
      <c r="H69" s="490"/>
      <c r="I69" s="94"/>
      <c r="J69" s="3"/>
      <c r="K69" s="490" t="str">
        <f>IF('прил 1'!I98=0," ",'прил 1'!I98)</f>
        <v>М. В. Максимов</v>
      </c>
      <c r="L69" s="490"/>
      <c r="M69" s="490"/>
      <c r="N69" s="490"/>
      <c r="O69" s="490"/>
      <c r="P69" s="490"/>
      <c r="Q69" s="2"/>
      <c r="R69" s="2"/>
      <c r="S69" s="2"/>
      <c r="T69" s="2"/>
      <c r="W69" s="97"/>
      <c r="X69" s="97"/>
      <c r="Y69" s="97"/>
      <c r="Z69" s="97"/>
      <c r="AA69" s="97"/>
      <c r="AB69" s="97"/>
      <c r="AC69" s="97"/>
    </row>
    <row r="70" spans="2:29" ht="15">
      <c r="B70" s="2"/>
      <c r="C70" s="22" t="s">
        <v>65</v>
      </c>
      <c r="D70" s="22"/>
      <c r="E70" s="22"/>
      <c r="F70" s="354" t="s">
        <v>64</v>
      </c>
      <c r="G70" s="354"/>
      <c r="H70" s="354"/>
      <c r="I70" s="22"/>
      <c r="J70" s="23"/>
      <c r="K70" s="354" t="s">
        <v>60</v>
      </c>
      <c r="L70" s="354"/>
      <c r="M70" s="354"/>
      <c r="N70" s="354"/>
      <c r="O70" s="354"/>
      <c r="P70" s="354"/>
      <c r="Q70" s="2"/>
      <c r="R70" s="2"/>
      <c r="S70" s="2"/>
      <c r="T70" s="2"/>
      <c r="W70" s="97"/>
      <c r="X70" s="97"/>
      <c r="Y70" s="97"/>
      <c r="Z70" s="97"/>
      <c r="AA70" s="97"/>
      <c r="AB70" s="97"/>
      <c r="AC70" s="97"/>
    </row>
    <row r="71" spans="2:29" ht="15">
      <c r="B71" s="2"/>
      <c r="C71" s="489" t="s">
        <v>63</v>
      </c>
      <c r="D71" s="489"/>
      <c r="E71" s="3"/>
      <c r="F71" s="490"/>
      <c r="G71" s="490"/>
      <c r="H71" s="490"/>
      <c r="I71" s="94"/>
      <c r="J71" s="3"/>
      <c r="K71" s="490" t="str">
        <f>IF('прил 1'!I100=0," ",'прил 1'!I100)</f>
        <v>Т. В. Бельская</v>
      </c>
      <c r="L71" s="490"/>
      <c r="M71" s="490"/>
      <c r="N71" s="490"/>
      <c r="O71" s="490"/>
      <c r="P71" s="490"/>
      <c r="Q71" s="2"/>
      <c r="R71" s="2"/>
      <c r="S71" s="2"/>
      <c r="T71" s="2"/>
      <c r="W71" s="97"/>
      <c r="X71" s="97"/>
      <c r="Y71" s="97"/>
      <c r="Z71" s="97"/>
      <c r="AA71" s="97"/>
      <c r="AB71" s="97"/>
      <c r="AC71" s="97"/>
    </row>
    <row r="72" spans="2:29" ht="15">
      <c r="B72" s="2"/>
      <c r="C72" s="30"/>
      <c r="D72" s="30"/>
      <c r="E72" s="30"/>
      <c r="F72" s="354" t="s">
        <v>64</v>
      </c>
      <c r="G72" s="354"/>
      <c r="H72" s="354"/>
      <c r="I72" s="22"/>
      <c r="J72" s="23"/>
      <c r="K72" s="354" t="s">
        <v>60</v>
      </c>
      <c r="L72" s="354"/>
      <c r="M72" s="354"/>
      <c r="N72" s="354"/>
      <c r="O72" s="354"/>
      <c r="P72" s="354"/>
      <c r="Q72" s="2"/>
      <c r="R72" s="2"/>
      <c r="S72" s="2"/>
      <c r="T72" s="2"/>
      <c r="W72" s="97"/>
      <c r="X72" s="97"/>
      <c r="Y72" s="97"/>
      <c r="Z72" s="97"/>
      <c r="AA72" s="97"/>
      <c r="AB72" s="97"/>
      <c r="AC72" s="97"/>
    </row>
    <row r="73" spans="2:29" ht="13.5">
      <c r="B73" s="2"/>
      <c r="C73" s="352">
        <f ca="1">TODAY()</f>
        <v>45048</v>
      </c>
      <c r="D73" s="352"/>
      <c r="E73" s="2"/>
      <c r="F73" s="2"/>
      <c r="G73" s="2"/>
      <c r="H73" s="2"/>
      <c r="I73" s="2"/>
      <c r="J73" s="2"/>
      <c r="K73" s="2"/>
      <c r="L73" s="2"/>
      <c r="M73" s="2"/>
      <c r="N73" s="53"/>
      <c r="O73" s="2"/>
      <c r="P73" s="2"/>
      <c r="Q73" s="2"/>
      <c r="R73" s="2"/>
      <c r="S73" s="2"/>
      <c r="T73" s="2"/>
      <c r="W73" s="97"/>
      <c r="X73" s="97"/>
      <c r="Y73" s="97"/>
      <c r="Z73" s="97"/>
      <c r="AA73" s="97"/>
      <c r="AB73" s="97"/>
      <c r="AC73" s="97"/>
    </row>
    <row r="74" spans="2:20" ht="13.5">
      <c r="B74" s="2"/>
      <c r="C74" s="2"/>
      <c r="D74" s="2"/>
      <c r="E74" s="2"/>
      <c r="F74" s="2"/>
      <c r="G74" s="2"/>
      <c r="H74" s="2"/>
      <c r="I74" s="2"/>
      <c r="J74" s="2"/>
      <c r="K74" s="2"/>
      <c r="L74" s="2"/>
      <c r="M74" s="2"/>
      <c r="N74" s="2"/>
      <c r="O74" s="2"/>
      <c r="P74" s="2"/>
      <c r="Q74" s="2"/>
      <c r="R74" s="2"/>
      <c r="S74" s="2"/>
      <c r="T74" s="2"/>
    </row>
    <row r="75" spans="2:20" ht="6" customHeight="1">
      <c r="B75" s="2"/>
      <c r="C75" s="2"/>
      <c r="D75" s="2"/>
      <c r="E75" s="2"/>
      <c r="F75" s="2"/>
      <c r="G75" s="2"/>
      <c r="H75" s="2"/>
      <c r="I75" s="2"/>
      <c r="J75" s="2"/>
      <c r="K75" s="2"/>
      <c r="L75" s="2"/>
      <c r="M75" s="2"/>
      <c r="N75" s="2"/>
      <c r="O75" s="2"/>
      <c r="P75" s="2"/>
      <c r="Q75" s="2"/>
      <c r="R75" s="2"/>
      <c r="S75" s="2"/>
      <c r="T75" s="2"/>
    </row>
  </sheetData>
  <sheetProtection/>
  <mergeCells count="228">
    <mergeCell ref="P4:S4"/>
    <mergeCell ref="C60:G60"/>
    <mergeCell ref="C39:G39"/>
    <mergeCell ref="F70:H70"/>
    <mergeCell ref="F5:L5"/>
    <mergeCell ref="C34:N34"/>
    <mergeCell ref="C49:N49"/>
    <mergeCell ref="C9:E9"/>
    <mergeCell ref="C10:E10"/>
    <mergeCell ref="C11:E11"/>
    <mergeCell ref="J60:N60"/>
    <mergeCell ref="F9:S9"/>
    <mergeCell ref="J19:N19"/>
    <mergeCell ref="J40:N40"/>
    <mergeCell ref="C24:G24"/>
    <mergeCell ref="C21:G21"/>
    <mergeCell ref="O60:S60"/>
    <mergeCell ref="C20:N20"/>
    <mergeCell ref="O57:S57"/>
    <mergeCell ref="O50:S50"/>
    <mergeCell ref="C73:D73"/>
    <mergeCell ref="J64:N64"/>
    <mergeCell ref="F72:H72"/>
    <mergeCell ref="K72:P72"/>
    <mergeCell ref="C65:G65"/>
    <mergeCell ref="C67:G67"/>
    <mergeCell ref="J67:N67"/>
    <mergeCell ref="O67:S67"/>
    <mergeCell ref="O64:S64"/>
    <mergeCell ref="C64:G64"/>
    <mergeCell ref="C57:G57"/>
    <mergeCell ref="C51:G51"/>
    <mergeCell ref="J57:N57"/>
    <mergeCell ref="H52:I52"/>
    <mergeCell ref="C53:G53"/>
    <mergeCell ref="J53:N53"/>
    <mergeCell ref="C56:G56"/>
    <mergeCell ref="J56:N56"/>
    <mergeCell ref="H55:I55"/>
    <mergeCell ref="C52:G52"/>
    <mergeCell ref="C12:E12"/>
    <mergeCell ref="H45:I45"/>
    <mergeCell ref="C23:G23"/>
    <mergeCell ref="C22:G22"/>
    <mergeCell ref="F15:S15"/>
    <mergeCell ref="C15:E15"/>
    <mergeCell ref="O18:S18"/>
    <mergeCell ref="O20:S20"/>
    <mergeCell ref="J41:N41"/>
    <mergeCell ref="C44:G44"/>
    <mergeCell ref="H50:I50"/>
    <mergeCell ref="C45:G45"/>
    <mergeCell ref="C47:G47"/>
    <mergeCell ref="C46:G46"/>
    <mergeCell ref="J46:N46"/>
    <mergeCell ref="H46:I46"/>
    <mergeCell ref="C55:G55"/>
    <mergeCell ref="J31:N31"/>
    <mergeCell ref="C36:G36"/>
    <mergeCell ref="J29:N29"/>
    <mergeCell ref="C35:G35"/>
    <mergeCell ref="C31:G31"/>
    <mergeCell ref="H31:I31"/>
    <mergeCell ref="C50:G50"/>
    <mergeCell ref="J50:N50"/>
    <mergeCell ref="J48:N48"/>
    <mergeCell ref="C13:E13"/>
    <mergeCell ref="F14:S14"/>
    <mergeCell ref="C14:E14"/>
    <mergeCell ref="O24:S24"/>
    <mergeCell ref="J24:N24"/>
    <mergeCell ref="J25:N25"/>
    <mergeCell ref="H17:I18"/>
    <mergeCell ref="J18:N18"/>
    <mergeCell ref="O19:S19"/>
    <mergeCell ref="H19:I19"/>
    <mergeCell ref="F10:S10"/>
    <mergeCell ref="F11:S11"/>
    <mergeCell ref="F12:S12"/>
    <mergeCell ref="F13:S13"/>
    <mergeCell ref="H25:I25"/>
    <mergeCell ref="O27:S27"/>
    <mergeCell ref="O26:S26"/>
    <mergeCell ref="H26:I26"/>
    <mergeCell ref="H27:I27"/>
    <mergeCell ref="O25:S25"/>
    <mergeCell ref="O30:S30"/>
    <mergeCell ref="J30:N30"/>
    <mergeCell ref="J27:N27"/>
    <mergeCell ref="O28:S28"/>
    <mergeCell ref="J28:N28"/>
    <mergeCell ref="J26:N26"/>
    <mergeCell ref="O29:S29"/>
    <mergeCell ref="C17:G18"/>
    <mergeCell ref="C33:G33"/>
    <mergeCell ref="C32:G32"/>
    <mergeCell ref="C29:G29"/>
    <mergeCell ref="C19:G19"/>
    <mergeCell ref="C26:G26"/>
    <mergeCell ref="C27:G27"/>
    <mergeCell ref="C25:G25"/>
    <mergeCell ref="C28:G28"/>
    <mergeCell ref="H42:I42"/>
    <mergeCell ref="H44:I44"/>
    <mergeCell ref="J42:N42"/>
    <mergeCell ref="C41:G41"/>
    <mergeCell ref="C43:G43"/>
    <mergeCell ref="C42:G42"/>
    <mergeCell ref="J43:N43"/>
    <mergeCell ref="H37:I37"/>
    <mergeCell ref="H35:I35"/>
    <mergeCell ref="C30:G30"/>
    <mergeCell ref="C48:G48"/>
    <mergeCell ref="C37:G37"/>
    <mergeCell ref="C38:G38"/>
    <mergeCell ref="H38:I38"/>
    <mergeCell ref="H39:I39"/>
    <mergeCell ref="C40:G40"/>
    <mergeCell ref="H41:I41"/>
    <mergeCell ref="O56:S56"/>
    <mergeCell ref="O22:S22"/>
    <mergeCell ref="H24:I24"/>
    <mergeCell ref="H43:I43"/>
    <mergeCell ref="H40:I40"/>
    <mergeCell ref="H30:I30"/>
    <mergeCell ref="O48:S48"/>
    <mergeCell ref="J32:N32"/>
    <mergeCell ref="J39:N39"/>
    <mergeCell ref="J35:N35"/>
    <mergeCell ref="J33:N33"/>
    <mergeCell ref="J37:N37"/>
    <mergeCell ref="J38:N38"/>
    <mergeCell ref="J36:N36"/>
    <mergeCell ref="O42:S42"/>
    <mergeCell ref="O41:S41"/>
    <mergeCell ref="O35:S35"/>
    <mergeCell ref="O32:S32"/>
    <mergeCell ref="O39:S39"/>
    <mergeCell ref="O36:S36"/>
    <mergeCell ref="O40:S40"/>
    <mergeCell ref="O33:S33"/>
    <mergeCell ref="O37:S37"/>
    <mergeCell ref="O38:S38"/>
    <mergeCell ref="O31:S31"/>
    <mergeCell ref="C54:G54"/>
    <mergeCell ref="J54:N54"/>
    <mergeCell ref="O54:S54"/>
    <mergeCell ref="H53:I53"/>
    <mergeCell ref="H54:I54"/>
    <mergeCell ref="H51:I51"/>
    <mergeCell ref="O51:S51"/>
    <mergeCell ref="O43:S43"/>
    <mergeCell ref="J44:N44"/>
    <mergeCell ref="O46:S46"/>
    <mergeCell ref="O44:S44"/>
    <mergeCell ref="O47:S47"/>
    <mergeCell ref="O53:S53"/>
    <mergeCell ref="J52:N52"/>
    <mergeCell ref="O52:S52"/>
    <mergeCell ref="J47:N47"/>
    <mergeCell ref="K69:P69"/>
    <mergeCell ref="C58:G58"/>
    <mergeCell ref="J58:N58"/>
    <mergeCell ref="O58:S58"/>
    <mergeCell ref="C59:G59"/>
    <mergeCell ref="J59:N59"/>
    <mergeCell ref="O59:S59"/>
    <mergeCell ref="H58:I58"/>
    <mergeCell ref="H59:I59"/>
    <mergeCell ref="H64:I64"/>
    <mergeCell ref="O61:S61"/>
    <mergeCell ref="H63:I63"/>
    <mergeCell ref="C63:G63"/>
    <mergeCell ref="O62:S62"/>
    <mergeCell ref="H62:I62"/>
    <mergeCell ref="O63:S63"/>
    <mergeCell ref="H61:I61"/>
    <mergeCell ref="C61:G61"/>
    <mergeCell ref="J63:N63"/>
    <mergeCell ref="C71:D71"/>
    <mergeCell ref="F71:H71"/>
    <mergeCell ref="K71:P71"/>
    <mergeCell ref="C66:G66"/>
    <mergeCell ref="J66:N66"/>
    <mergeCell ref="O66:S66"/>
    <mergeCell ref="H67:I67"/>
    <mergeCell ref="H66:I66"/>
    <mergeCell ref="C69:D69"/>
    <mergeCell ref="F69:H69"/>
    <mergeCell ref="C6:S6"/>
    <mergeCell ref="F7:G7"/>
    <mergeCell ref="K70:P70"/>
    <mergeCell ref="K17:L17"/>
    <mergeCell ref="P17:Q17"/>
    <mergeCell ref="J65:N65"/>
    <mergeCell ref="O65:S65"/>
    <mergeCell ref="C62:G62"/>
    <mergeCell ref="J62:N62"/>
    <mergeCell ref="J61:N61"/>
    <mergeCell ref="I7:K7"/>
    <mergeCell ref="L7:Q7"/>
    <mergeCell ref="H60:I60"/>
    <mergeCell ref="J45:N45"/>
    <mergeCell ref="O45:S45"/>
    <mergeCell ref="H28:I28"/>
    <mergeCell ref="H29:I29"/>
    <mergeCell ref="J55:N55"/>
    <mergeCell ref="O55:S55"/>
    <mergeCell ref="J51:N51"/>
    <mergeCell ref="V21:X21"/>
    <mergeCell ref="H21:I21"/>
    <mergeCell ref="H22:I22"/>
    <mergeCell ref="H23:I23"/>
    <mergeCell ref="J23:N23"/>
    <mergeCell ref="O23:S23"/>
    <mergeCell ref="J21:N21"/>
    <mergeCell ref="O21:S21"/>
    <mergeCell ref="J22:N22"/>
    <mergeCell ref="L3:S3"/>
    <mergeCell ref="X66:AC66"/>
    <mergeCell ref="H32:I32"/>
    <mergeCell ref="H33:I33"/>
    <mergeCell ref="H48:I48"/>
    <mergeCell ref="H36:I36"/>
    <mergeCell ref="H65:I65"/>
    <mergeCell ref="H47:I47"/>
    <mergeCell ref="H56:I56"/>
    <mergeCell ref="H57:I57"/>
  </mergeCells>
  <conditionalFormatting sqref="U93">
    <cfRule type="expression" priority="1" dxfId="37" stopIfTrue="1">
      <formula>ABS($U$51)&gt;0.9</formula>
    </cfRule>
  </conditionalFormatting>
  <conditionalFormatting sqref="T93">
    <cfRule type="expression" priority="2" dxfId="37" stopIfTrue="1">
      <formula>ABS($T$51)&gt;0.9</formula>
    </cfRule>
  </conditionalFormatting>
  <conditionalFormatting sqref="V66:X66">
    <cfRule type="expression" priority="3" dxfId="37" stopIfTrue="1">
      <formula>$J$66&lt;&gt;$W$66</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codeName="Лист5">
    <tabColor indexed="54"/>
  </sheetPr>
  <dimension ref="B2:T52"/>
  <sheetViews>
    <sheetView zoomScaleSheetLayoutView="100" zoomScalePageLayoutView="0" workbookViewId="0" topLeftCell="A22">
      <selection activeCell="A1" sqref="A1"/>
    </sheetView>
  </sheetViews>
  <sheetFormatPr defaultColWidth="9.140625" defaultRowHeight="15"/>
  <cols>
    <col min="1" max="2" width="0.85546875" style="1" customWidth="1"/>
    <col min="3" max="3" width="9.140625" style="1" customWidth="1"/>
    <col min="4" max="4" width="9.8515625" style="1" customWidth="1"/>
    <col min="5" max="5" width="9.140625" style="1" customWidth="1"/>
    <col min="6" max="6" width="8.8515625" style="1" customWidth="1"/>
    <col min="7" max="7" width="9.140625" style="1" customWidth="1"/>
    <col min="8" max="8" width="2.57421875" style="1" customWidth="1"/>
    <col min="9" max="9" width="4.28125" style="1" customWidth="1"/>
    <col min="10" max="10" width="4.7109375" style="1" customWidth="1"/>
    <col min="11" max="12" width="4.421875" style="1" customWidth="1"/>
    <col min="13" max="13" width="2.140625" style="1" customWidth="1"/>
    <col min="14" max="14" width="8.421875" style="1" customWidth="1"/>
    <col min="15" max="15" width="3.421875" style="1" customWidth="1"/>
    <col min="16" max="17" width="4.57421875" style="1" customWidth="1"/>
    <col min="18" max="18" width="2.140625" style="1" customWidth="1"/>
    <col min="19" max="19" width="8.421875" style="1" customWidth="1"/>
    <col min="20" max="20" width="0.85546875" style="1" customWidth="1"/>
    <col min="21" max="16384" width="9.140625" style="1" customWidth="1"/>
  </cols>
  <sheetData>
    <row r="1" ht="6" customHeight="1"/>
    <row r="2" spans="2:20" ht="6" customHeight="1">
      <c r="B2" s="2"/>
      <c r="C2" s="3"/>
      <c r="D2" s="3"/>
      <c r="E2" s="3"/>
      <c r="F2" s="3"/>
      <c r="G2" s="3"/>
      <c r="H2" s="4"/>
      <c r="I2" s="4"/>
      <c r="J2" s="2"/>
      <c r="K2" s="2"/>
      <c r="L2" s="2"/>
      <c r="M2" s="2"/>
      <c r="N2" s="2"/>
      <c r="O2" s="2"/>
      <c r="P2" s="2"/>
      <c r="Q2" s="2"/>
      <c r="R2" s="2"/>
      <c r="S2" s="2"/>
      <c r="T2" s="2"/>
    </row>
    <row r="3" spans="2:20" ht="78.75" customHeight="1">
      <c r="B3" s="2"/>
      <c r="C3" s="3"/>
      <c r="D3" s="3"/>
      <c r="E3" s="3"/>
      <c r="F3" s="3"/>
      <c r="G3" s="3"/>
      <c r="H3" s="2"/>
      <c r="I3" s="2"/>
      <c r="J3" s="2"/>
      <c r="K3" s="602" t="s">
        <v>686</v>
      </c>
      <c r="L3" s="602"/>
      <c r="M3" s="602"/>
      <c r="N3" s="602"/>
      <c r="O3" s="602"/>
      <c r="P3" s="602"/>
      <c r="Q3" s="602"/>
      <c r="R3" s="602"/>
      <c r="S3" s="602"/>
      <c r="T3" s="2"/>
    </row>
    <row r="4" spans="2:20" ht="15">
      <c r="B4" s="2"/>
      <c r="C4" s="2"/>
      <c r="D4" s="2"/>
      <c r="E4" s="2"/>
      <c r="F4" s="2"/>
      <c r="G4" s="2"/>
      <c r="H4" s="2"/>
      <c r="I4" s="2"/>
      <c r="J4" s="2"/>
      <c r="K4" s="2"/>
      <c r="L4" s="2"/>
      <c r="M4" s="2"/>
      <c r="N4" s="2"/>
      <c r="O4" s="439" t="s">
        <v>687</v>
      </c>
      <c r="P4" s="615"/>
      <c r="Q4" s="615"/>
      <c r="R4" s="615"/>
      <c r="S4" s="615"/>
      <c r="T4" s="2"/>
    </row>
    <row r="5" spans="2:20" ht="15">
      <c r="B5" s="2"/>
      <c r="C5" s="424" t="s">
        <v>211</v>
      </c>
      <c r="D5" s="424"/>
      <c r="E5" s="424"/>
      <c r="F5" s="424"/>
      <c r="G5" s="424"/>
      <c r="H5" s="424"/>
      <c r="I5" s="424"/>
      <c r="J5" s="424"/>
      <c r="K5" s="424"/>
      <c r="L5" s="424"/>
      <c r="M5" s="424"/>
      <c r="N5" s="424"/>
      <c r="O5" s="424"/>
      <c r="P5" s="424"/>
      <c r="Q5" s="424"/>
      <c r="R5" s="424"/>
      <c r="S5" s="424"/>
      <c r="T5" s="2"/>
    </row>
    <row r="6" spans="2:20" ht="15" customHeight="1">
      <c r="B6" s="2"/>
      <c r="C6" s="424" t="s">
        <v>511</v>
      </c>
      <c r="D6" s="424"/>
      <c r="E6" s="424"/>
      <c r="F6" s="424"/>
      <c r="G6" s="424"/>
      <c r="H6" s="424"/>
      <c r="I6" s="424"/>
      <c r="J6" s="424"/>
      <c r="K6" s="424"/>
      <c r="L6" s="424"/>
      <c r="M6" s="424"/>
      <c r="N6" s="424"/>
      <c r="O6" s="424"/>
      <c r="P6" s="424"/>
      <c r="Q6" s="424"/>
      <c r="R6" s="424"/>
      <c r="S6" s="424"/>
      <c r="T6" s="2"/>
    </row>
    <row r="7" spans="2:20" s="31" customFormat="1" ht="13.5">
      <c r="B7" s="32"/>
      <c r="C7" s="93"/>
      <c r="D7" s="93"/>
      <c r="E7" s="607" t="s">
        <v>86</v>
      </c>
      <c r="F7" s="607"/>
      <c r="G7" s="50" t="str">
        <f>'прил 1'!W9</f>
        <v>январь</v>
      </c>
      <c r="H7" s="51" t="s">
        <v>123</v>
      </c>
      <c r="I7" s="500" t="str">
        <f>'прил 1'!X9</f>
        <v>март</v>
      </c>
      <c r="J7" s="500"/>
      <c r="K7" s="505">
        <f>'прил 1'!I21</f>
        <v>45016</v>
      </c>
      <c r="L7" s="505"/>
      <c r="M7" s="505"/>
      <c r="N7" s="505"/>
      <c r="O7" s="505"/>
      <c r="P7" s="505"/>
      <c r="Q7" s="505"/>
      <c r="R7" s="32"/>
      <c r="S7" s="32"/>
      <c r="T7" s="32"/>
    </row>
    <row r="8" spans="2:20" ht="15">
      <c r="B8" s="2"/>
      <c r="C8" s="424"/>
      <c r="D8" s="424"/>
      <c r="E8" s="424"/>
      <c r="F8" s="424"/>
      <c r="G8" s="424"/>
      <c r="H8" s="424"/>
      <c r="I8" s="101"/>
      <c r="J8" s="2"/>
      <c r="K8" s="2"/>
      <c r="L8" s="2"/>
      <c r="M8" s="2"/>
      <c r="N8" s="2"/>
      <c r="O8" s="2"/>
      <c r="P8" s="2"/>
      <c r="Q8" s="2"/>
      <c r="R8" s="2"/>
      <c r="S8" s="2"/>
      <c r="T8" s="2"/>
    </row>
    <row r="9" spans="2:20" ht="15" customHeight="1">
      <c r="B9" s="2"/>
      <c r="C9" s="344" t="s">
        <v>1</v>
      </c>
      <c r="D9" s="345"/>
      <c r="E9" s="346"/>
      <c r="F9" s="344" t="str">
        <f>IF('прил 1'!F8=0," ",'прил 1'!F8)</f>
        <v>Открытое акционерное общество "Мир услуг Плюс"</v>
      </c>
      <c r="G9" s="345"/>
      <c r="H9" s="345"/>
      <c r="I9" s="345"/>
      <c r="J9" s="345"/>
      <c r="K9" s="345"/>
      <c r="L9" s="345"/>
      <c r="M9" s="345"/>
      <c r="N9" s="345"/>
      <c r="O9" s="345"/>
      <c r="P9" s="345"/>
      <c r="Q9" s="345"/>
      <c r="R9" s="345"/>
      <c r="S9" s="346"/>
      <c r="T9" s="2"/>
    </row>
    <row r="10" spans="2:20" s="97" customFormat="1" ht="15" customHeight="1">
      <c r="B10" s="98"/>
      <c r="C10" s="405" t="s">
        <v>2</v>
      </c>
      <c r="D10" s="345"/>
      <c r="E10" s="346"/>
      <c r="F10" s="344">
        <f>IF('прил 1'!F9=0," ",'прил 1'!F9)</f>
        <v>300003448</v>
      </c>
      <c r="G10" s="345"/>
      <c r="H10" s="345"/>
      <c r="I10" s="345"/>
      <c r="J10" s="345"/>
      <c r="K10" s="345"/>
      <c r="L10" s="345"/>
      <c r="M10" s="345"/>
      <c r="N10" s="345"/>
      <c r="O10" s="345"/>
      <c r="P10" s="345"/>
      <c r="Q10" s="345"/>
      <c r="R10" s="345"/>
      <c r="S10" s="346"/>
      <c r="T10" s="98"/>
    </row>
    <row r="11" spans="2:20" s="97" customFormat="1" ht="15" customHeight="1">
      <c r="B11" s="98"/>
      <c r="C11" s="344" t="s">
        <v>3</v>
      </c>
      <c r="D11" s="345"/>
      <c r="E11" s="346"/>
      <c r="F11" s="344" t="str">
        <f>IF('прил 1'!F10=0," ",'прил 1'!F10)</f>
        <v>Оказание бытовых услуг</v>
      </c>
      <c r="G11" s="345"/>
      <c r="H11" s="345"/>
      <c r="I11" s="345"/>
      <c r="J11" s="345"/>
      <c r="K11" s="345"/>
      <c r="L11" s="345"/>
      <c r="M11" s="345"/>
      <c r="N11" s="345"/>
      <c r="O11" s="345"/>
      <c r="P11" s="345"/>
      <c r="Q11" s="345"/>
      <c r="R11" s="345"/>
      <c r="S11" s="346"/>
      <c r="T11" s="98"/>
    </row>
    <row r="12" spans="2:20" s="97" customFormat="1" ht="15" customHeight="1">
      <c r="B12" s="98"/>
      <c r="C12" s="344" t="s">
        <v>4</v>
      </c>
      <c r="D12" s="345"/>
      <c r="E12" s="346"/>
      <c r="F12" s="344" t="str">
        <f>IF('прил 1'!F11=0," ",'прил 1'!F11)</f>
        <v>Частная с долей государства</v>
      </c>
      <c r="G12" s="345"/>
      <c r="H12" s="345"/>
      <c r="I12" s="345"/>
      <c r="J12" s="345"/>
      <c r="K12" s="345"/>
      <c r="L12" s="345"/>
      <c r="M12" s="345"/>
      <c r="N12" s="345"/>
      <c r="O12" s="345"/>
      <c r="P12" s="345"/>
      <c r="Q12" s="345"/>
      <c r="R12" s="345"/>
      <c r="S12" s="346"/>
      <c r="T12" s="98"/>
    </row>
    <row r="13" spans="2:20" s="97" customFormat="1" ht="15" customHeight="1">
      <c r="B13" s="98"/>
      <c r="C13" s="344" t="s">
        <v>5</v>
      </c>
      <c r="D13" s="345"/>
      <c r="E13" s="346"/>
      <c r="F13" s="344" t="str">
        <f>IF('прил 1'!F12=0," ",'прил 1'!F12)</f>
        <v>Общее собрание акционеров</v>
      </c>
      <c r="G13" s="345"/>
      <c r="H13" s="345"/>
      <c r="I13" s="345"/>
      <c r="J13" s="345"/>
      <c r="K13" s="345"/>
      <c r="L13" s="345"/>
      <c r="M13" s="345"/>
      <c r="N13" s="345"/>
      <c r="O13" s="345"/>
      <c r="P13" s="345"/>
      <c r="Q13" s="345"/>
      <c r="R13" s="345"/>
      <c r="S13" s="346"/>
      <c r="T13" s="98"/>
    </row>
    <row r="14" spans="2:20" s="97" customFormat="1" ht="15" customHeight="1">
      <c r="B14" s="98"/>
      <c r="C14" s="344" t="s">
        <v>6</v>
      </c>
      <c r="D14" s="345"/>
      <c r="E14" s="346"/>
      <c r="F14" s="344" t="str">
        <f>IF('прил 1'!F13=0," ",'прил 1'!F13)</f>
        <v>тыс. руб.</v>
      </c>
      <c r="G14" s="345"/>
      <c r="H14" s="345"/>
      <c r="I14" s="345"/>
      <c r="J14" s="345"/>
      <c r="K14" s="345"/>
      <c r="L14" s="345"/>
      <c r="M14" s="345"/>
      <c r="N14" s="345"/>
      <c r="O14" s="345"/>
      <c r="P14" s="345"/>
      <c r="Q14" s="345"/>
      <c r="R14" s="345"/>
      <c r="S14" s="346"/>
      <c r="T14" s="98"/>
    </row>
    <row r="15" spans="2:20" s="97" customFormat="1" ht="15">
      <c r="B15" s="98"/>
      <c r="C15" s="344" t="s">
        <v>7</v>
      </c>
      <c r="D15" s="345"/>
      <c r="E15" s="346"/>
      <c r="F15" s="344" t="str">
        <f>IF('прил 1'!F14=0," ",'прил 1'!F14)</f>
        <v>г.Витебск, Димитрова, 40а</v>
      </c>
      <c r="G15" s="345"/>
      <c r="H15" s="345"/>
      <c r="I15" s="345"/>
      <c r="J15" s="345"/>
      <c r="K15" s="345"/>
      <c r="L15" s="345"/>
      <c r="M15" s="345"/>
      <c r="N15" s="345"/>
      <c r="O15" s="345"/>
      <c r="P15" s="345"/>
      <c r="Q15" s="345"/>
      <c r="R15" s="345"/>
      <c r="S15" s="346"/>
      <c r="T15" s="98"/>
    </row>
    <row r="16" spans="2:20" ht="15">
      <c r="B16" s="2"/>
      <c r="C16" s="95"/>
      <c r="D16" s="95"/>
      <c r="E16" s="95"/>
      <c r="F16" s="95"/>
      <c r="G16" s="95"/>
      <c r="H16" s="95"/>
      <c r="I16" s="95"/>
      <c r="J16" s="98"/>
      <c r="K16" s="98"/>
      <c r="L16" s="98"/>
      <c r="M16" s="98"/>
      <c r="N16" s="98"/>
      <c r="O16" s="2"/>
      <c r="P16" s="2"/>
      <c r="Q16" s="2"/>
      <c r="R16" s="2"/>
      <c r="S16" s="2"/>
      <c r="T16" s="2"/>
    </row>
    <row r="17" spans="2:20" ht="15">
      <c r="B17" s="2"/>
      <c r="C17" s="603" t="s">
        <v>87</v>
      </c>
      <c r="D17" s="603"/>
      <c r="E17" s="603"/>
      <c r="F17" s="603"/>
      <c r="G17" s="603"/>
      <c r="H17" s="604" t="s">
        <v>12</v>
      </c>
      <c r="I17" s="605"/>
      <c r="J17" s="88" t="s">
        <v>88</v>
      </c>
      <c r="K17" s="451" t="str">
        <f>G7</f>
        <v>январь</v>
      </c>
      <c r="L17" s="451"/>
      <c r="M17" s="89" t="s">
        <v>123</v>
      </c>
      <c r="N17" s="90" t="str">
        <f>I7</f>
        <v>март</v>
      </c>
      <c r="O17" s="88" t="s">
        <v>88</v>
      </c>
      <c r="P17" s="451" t="str">
        <f>G7</f>
        <v>январь</v>
      </c>
      <c r="Q17" s="451"/>
      <c r="R17" s="89" t="s">
        <v>123</v>
      </c>
      <c r="S17" s="92" t="str">
        <f>I7</f>
        <v>март</v>
      </c>
      <c r="T17" s="2"/>
    </row>
    <row r="18" spans="2:20" ht="15">
      <c r="B18" s="2"/>
      <c r="C18" s="603"/>
      <c r="D18" s="603"/>
      <c r="E18" s="603"/>
      <c r="F18" s="603"/>
      <c r="G18" s="603"/>
      <c r="H18" s="604"/>
      <c r="I18" s="605"/>
      <c r="J18" s="452">
        <f>K7</f>
        <v>45016</v>
      </c>
      <c r="K18" s="453"/>
      <c r="L18" s="453"/>
      <c r="M18" s="453"/>
      <c r="N18" s="453"/>
      <c r="O18" s="452">
        <f>DATE(YEAR(J18),MONTH(0),DAY(0))</f>
        <v>44926</v>
      </c>
      <c r="P18" s="453"/>
      <c r="Q18" s="453"/>
      <c r="R18" s="453"/>
      <c r="S18" s="454"/>
      <c r="T18" s="2"/>
    </row>
    <row r="19" spans="2:20" ht="15">
      <c r="B19" s="2"/>
      <c r="C19" s="608">
        <v>1</v>
      </c>
      <c r="D19" s="608"/>
      <c r="E19" s="608"/>
      <c r="F19" s="608"/>
      <c r="G19" s="608"/>
      <c r="H19" s="608">
        <v>2</v>
      </c>
      <c r="I19" s="608"/>
      <c r="J19" s="606">
        <v>3</v>
      </c>
      <c r="K19" s="606"/>
      <c r="L19" s="606"/>
      <c r="M19" s="606"/>
      <c r="N19" s="606"/>
      <c r="O19" s="606">
        <v>4</v>
      </c>
      <c r="P19" s="606"/>
      <c r="Q19" s="606"/>
      <c r="R19" s="606"/>
      <c r="S19" s="606"/>
      <c r="T19" s="2"/>
    </row>
    <row r="20" spans="2:20" ht="15" customHeight="1">
      <c r="B20" s="2"/>
      <c r="C20" s="405" t="str">
        <f>CONCATENATE("Остаток средств на ",DAY('прил 1'!O20),".",MONTH('прил 1'!O20),".",YEAR('прил 1'!O20)," г.")</f>
        <v>Остаток средств на 31.12.2022 г.</v>
      </c>
      <c r="D20" s="599"/>
      <c r="E20" s="599"/>
      <c r="F20" s="599"/>
      <c r="G20" s="600"/>
      <c r="H20" s="560">
        <v>100</v>
      </c>
      <c r="I20" s="561"/>
      <c r="J20" s="341">
        <v>0</v>
      </c>
      <c r="K20" s="342"/>
      <c r="L20" s="342"/>
      <c r="M20" s="342"/>
      <c r="N20" s="343"/>
      <c r="O20" s="341">
        <v>0</v>
      </c>
      <c r="P20" s="342"/>
      <c r="Q20" s="342"/>
      <c r="R20" s="342"/>
      <c r="S20" s="343"/>
      <c r="T20" s="2"/>
    </row>
    <row r="21" spans="2:20" ht="15">
      <c r="B21" s="2"/>
      <c r="C21" s="355" t="s">
        <v>255</v>
      </c>
      <c r="D21" s="356"/>
      <c r="E21" s="356"/>
      <c r="F21" s="356"/>
      <c r="G21" s="420"/>
      <c r="H21" s="562">
        <v>200</v>
      </c>
      <c r="I21" s="563"/>
      <c r="J21" s="358">
        <f>SUM(J23:N27)</f>
        <v>0</v>
      </c>
      <c r="K21" s="357"/>
      <c r="L21" s="357"/>
      <c r="M21" s="357"/>
      <c r="N21" s="359"/>
      <c r="O21" s="358">
        <f>SUM(O23:S27)</f>
        <v>0</v>
      </c>
      <c r="P21" s="357"/>
      <c r="Q21" s="357"/>
      <c r="R21" s="357"/>
      <c r="S21" s="359"/>
      <c r="T21" s="2"/>
    </row>
    <row r="22" spans="2:20" ht="15">
      <c r="B22" s="2"/>
      <c r="C22" s="355" t="s">
        <v>190</v>
      </c>
      <c r="D22" s="356"/>
      <c r="E22" s="356"/>
      <c r="F22" s="356"/>
      <c r="G22" s="356"/>
      <c r="H22" s="562"/>
      <c r="I22" s="563"/>
      <c r="J22" s="357"/>
      <c r="K22" s="357"/>
      <c r="L22" s="357"/>
      <c r="M22" s="357"/>
      <c r="N22" s="357"/>
      <c r="O22" s="358"/>
      <c r="P22" s="357"/>
      <c r="Q22" s="357"/>
      <c r="R22" s="357"/>
      <c r="S22" s="359"/>
      <c r="T22" s="2"/>
    </row>
    <row r="23" spans="2:20" ht="15">
      <c r="B23" s="2"/>
      <c r="C23" s="575" t="s">
        <v>257</v>
      </c>
      <c r="D23" s="361"/>
      <c r="E23" s="361"/>
      <c r="F23" s="361"/>
      <c r="G23" s="361"/>
      <c r="H23" s="564">
        <v>210</v>
      </c>
      <c r="I23" s="565"/>
      <c r="J23" s="364">
        <v>0</v>
      </c>
      <c r="K23" s="364"/>
      <c r="L23" s="364"/>
      <c r="M23" s="364"/>
      <c r="N23" s="364"/>
      <c r="O23" s="363">
        <v>0</v>
      </c>
      <c r="P23" s="364"/>
      <c r="Q23" s="364"/>
      <c r="R23" s="364"/>
      <c r="S23" s="365"/>
      <c r="T23" s="2"/>
    </row>
    <row r="24" spans="2:20" ht="15">
      <c r="B24" s="2"/>
      <c r="C24" s="360" t="s">
        <v>258</v>
      </c>
      <c r="D24" s="361"/>
      <c r="E24" s="361"/>
      <c r="F24" s="361"/>
      <c r="G24" s="402"/>
      <c r="H24" s="564">
        <v>220</v>
      </c>
      <c r="I24" s="565"/>
      <c r="J24" s="363">
        <v>0</v>
      </c>
      <c r="K24" s="364"/>
      <c r="L24" s="364"/>
      <c r="M24" s="364"/>
      <c r="N24" s="365"/>
      <c r="O24" s="363">
        <v>0</v>
      </c>
      <c r="P24" s="364"/>
      <c r="Q24" s="364"/>
      <c r="R24" s="364"/>
      <c r="S24" s="365"/>
      <c r="T24" s="2"/>
    </row>
    <row r="25" spans="2:20" ht="15">
      <c r="B25" s="2"/>
      <c r="C25" s="344" t="s">
        <v>259</v>
      </c>
      <c r="D25" s="345"/>
      <c r="E25" s="345"/>
      <c r="F25" s="345"/>
      <c r="G25" s="346"/>
      <c r="H25" s="560">
        <v>230</v>
      </c>
      <c r="I25" s="561"/>
      <c r="J25" s="341">
        <v>0</v>
      </c>
      <c r="K25" s="342"/>
      <c r="L25" s="342"/>
      <c r="M25" s="342"/>
      <c r="N25" s="343"/>
      <c r="O25" s="341">
        <v>0</v>
      </c>
      <c r="P25" s="342"/>
      <c r="Q25" s="342"/>
      <c r="R25" s="342"/>
      <c r="S25" s="343"/>
      <c r="T25" s="2"/>
    </row>
    <row r="26" spans="2:20" ht="15">
      <c r="B26" s="2"/>
      <c r="C26" s="344" t="s">
        <v>260</v>
      </c>
      <c r="D26" s="345"/>
      <c r="E26" s="345"/>
      <c r="F26" s="345"/>
      <c r="G26" s="346"/>
      <c r="H26" s="560">
        <v>240</v>
      </c>
      <c r="I26" s="561"/>
      <c r="J26" s="341">
        <v>0</v>
      </c>
      <c r="K26" s="342"/>
      <c r="L26" s="342"/>
      <c r="M26" s="342"/>
      <c r="N26" s="343"/>
      <c r="O26" s="341">
        <v>0</v>
      </c>
      <c r="P26" s="342"/>
      <c r="Q26" s="342"/>
      <c r="R26" s="342"/>
      <c r="S26" s="343"/>
      <c r="T26" s="2"/>
    </row>
    <row r="27" spans="2:20" ht="15">
      <c r="B27" s="2"/>
      <c r="C27" s="344" t="s">
        <v>238</v>
      </c>
      <c r="D27" s="345"/>
      <c r="E27" s="345"/>
      <c r="F27" s="345"/>
      <c r="G27" s="346"/>
      <c r="H27" s="560">
        <v>250</v>
      </c>
      <c r="I27" s="561"/>
      <c r="J27" s="341">
        <v>0</v>
      </c>
      <c r="K27" s="342"/>
      <c r="L27" s="342"/>
      <c r="M27" s="342"/>
      <c r="N27" s="343"/>
      <c r="O27" s="341">
        <v>0</v>
      </c>
      <c r="P27" s="342"/>
      <c r="Q27" s="342"/>
      <c r="R27" s="342"/>
      <c r="S27" s="343"/>
      <c r="T27" s="2"/>
    </row>
    <row r="28" spans="2:20" ht="15">
      <c r="B28" s="2"/>
      <c r="C28" s="344" t="s">
        <v>256</v>
      </c>
      <c r="D28" s="345"/>
      <c r="E28" s="345"/>
      <c r="F28" s="345"/>
      <c r="G28" s="346"/>
      <c r="H28" s="560">
        <v>300</v>
      </c>
      <c r="I28" s="561"/>
      <c r="J28" s="609">
        <f>SUM(J30,J35,J43)</f>
        <v>0</v>
      </c>
      <c r="K28" s="610"/>
      <c r="L28" s="610"/>
      <c r="M28" s="610"/>
      <c r="N28" s="611"/>
      <c r="O28" s="609">
        <f>SUM(O30,O35,O43)</f>
        <v>0</v>
      </c>
      <c r="P28" s="610"/>
      <c r="Q28" s="610"/>
      <c r="R28" s="610"/>
      <c r="S28" s="611"/>
      <c r="T28" s="2"/>
    </row>
    <row r="29" spans="2:20" ht="15" customHeight="1">
      <c r="B29" s="2"/>
      <c r="C29" s="355" t="s">
        <v>190</v>
      </c>
      <c r="D29" s="356"/>
      <c r="E29" s="356"/>
      <c r="F29" s="356"/>
      <c r="G29" s="356"/>
      <c r="H29" s="562"/>
      <c r="I29" s="563"/>
      <c r="J29" s="588"/>
      <c r="K29" s="583"/>
      <c r="L29" s="583"/>
      <c r="M29" s="583"/>
      <c r="N29" s="584"/>
      <c r="O29" s="588"/>
      <c r="P29" s="583"/>
      <c r="Q29" s="583"/>
      <c r="R29" s="583"/>
      <c r="S29" s="584"/>
      <c r="T29" s="2"/>
    </row>
    <row r="30" spans="2:20" ht="15" customHeight="1">
      <c r="B30" s="2"/>
      <c r="C30" s="360" t="s">
        <v>261</v>
      </c>
      <c r="D30" s="361"/>
      <c r="E30" s="361"/>
      <c r="F30" s="361"/>
      <c r="G30" s="361"/>
      <c r="H30" s="564">
        <v>310</v>
      </c>
      <c r="I30" s="565"/>
      <c r="J30" s="585">
        <f>SUM(J32:N34)</f>
        <v>0</v>
      </c>
      <c r="K30" s="586"/>
      <c r="L30" s="586"/>
      <c r="M30" s="586"/>
      <c r="N30" s="587"/>
      <c r="O30" s="585">
        <f>SUM(O32:S34)</f>
        <v>0</v>
      </c>
      <c r="P30" s="586"/>
      <c r="Q30" s="586"/>
      <c r="R30" s="586"/>
      <c r="S30" s="587"/>
      <c r="T30" s="2"/>
    </row>
    <row r="31" spans="2:20" ht="15" customHeight="1">
      <c r="B31" s="2"/>
      <c r="C31" s="355" t="s">
        <v>263</v>
      </c>
      <c r="D31" s="356"/>
      <c r="E31" s="356"/>
      <c r="F31" s="356"/>
      <c r="G31" s="356"/>
      <c r="H31" s="562"/>
      <c r="I31" s="563"/>
      <c r="J31" s="583"/>
      <c r="K31" s="583"/>
      <c r="L31" s="583"/>
      <c r="M31" s="583"/>
      <c r="N31" s="583"/>
      <c r="O31" s="588"/>
      <c r="P31" s="583"/>
      <c r="Q31" s="583"/>
      <c r="R31" s="583"/>
      <c r="S31" s="584"/>
      <c r="T31" s="2"/>
    </row>
    <row r="32" spans="2:20" ht="15" customHeight="1">
      <c r="B32" s="2"/>
      <c r="C32" s="360" t="s">
        <v>264</v>
      </c>
      <c r="D32" s="361"/>
      <c r="E32" s="361"/>
      <c r="F32" s="361"/>
      <c r="G32" s="361"/>
      <c r="H32" s="564">
        <v>311</v>
      </c>
      <c r="I32" s="565"/>
      <c r="J32" s="570">
        <v>0</v>
      </c>
      <c r="K32" s="570"/>
      <c r="L32" s="570"/>
      <c r="M32" s="570"/>
      <c r="N32" s="570"/>
      <c r="O32" s="569">
        <v>0</v>
      </c>
      <c r="P32" s="570"/>
      <c r="Q32" s="570"/>
      <c r="R32" s="570"/>
      <c r="S32" s="571"/>
      <c r="T32" s="2"/>
    </row>
    <row r="33" spans="2:20" ht="30" customHeight="1">
      <c r="B33" s="2"/>
      <c r="C33" s="344" t="s">
        <v>265</v>
      </c>
      <c r="D33" s="345"/>
      <c r="E33" s="345"/>
      <c r="F33" s="345"/>
      <c r="G33" s="346"/>
      <c r="H33" s="560">
        <v>312</v>
      </c>
      <c r="I33" s="561"/>
      <c r="J33" s="382">
        <v>0</v>
      </c>
      <c r="K33" s="383"/>
      <c r="L33" s="383"/>
      <c r="M33" s="383"/>
      <c r="N33" s="384"/>
      <c r="O33" s="382">
        <v>0</v>
      </c>
      <c r="P33" s="383"/>
      <c r="Q33" s="383"/>
      <c r="R33" s="383"/>
      <c r="S33" s="384"/>
      <c r="T33" s="2"/>
    </row>
    <row r="34" spans="2:20" ht="15">
      <c r="B34" s="2"/>
      <c r="C34" s="344" t="s">
        <v>266</v>
      </c>
      <c r="D34" s="345"/>
      <c r="E34" s="345"/>
      <c r="F34" s="345"/>
      <c r="G34" s="346"/>
      <c r="H34" s="560">
        <v>313</v>
      </c>
      <c r="I34" s="561"/>
      <c r="J34" s="382">
        <v>0</v>
      </c>
      <c r="K34" s="383"/>
      <c r="L34" s="383"/>
      <c r="M34" s="383"/>
      <c r="N34" s="384"/>
      <c r="O34" s="382">
        <v>0</v>
      </c>
      <c r="P34" s="383"/>
      <c r="Q34" s="383"/>
      <c r="R34" s="383"/>
      <c r="S34" s="384"/>
      <c r="T34" s="2"/>
    </row>
    <row r="35" spans="2:20" ht="15">
      <c r="B35" s="2"/>
      <c r="C35" s="344" t="s">
        <v>262</v>
      </c>
      <c r="D35" s="345"/>
      <c r="E35" s="345"/>
      <c r="F35" s="345"/>
      <c r="G35" s="346"/>
      <c r="H35" s="560">
        <v>320</v>
      </c>
      <c r="I35" s="561"/>
      <c r="J35" s="609">
        <f>SUM(J37:N42)</f>
        <v>0</v>
      </c>
      <c r="K35" s="610"/>
      <c r="L35" s="610"/>
      <c r="M35" s="610"/>
      <c r="N35" s="611"/>
      <c r="O35" s="609">
        <f>SUM(O37:S42)</f>
        <v>0</v>
      </c>
      <c r="P35" s="610"/>
      <c r="Q35" s="610"/>
      <c r="R35" s="610"/>
      <c r="S35" s="611"/>
      <c r="T35" s="2"/>
    </row>
    <row r="36" spans="2:20" ht="15" customHeight="1">
      <c r="B36" s="2"/>
      <c r="C36" s="355" t="s">
        <v>263</v>
      </c>
      <c r="D36" s="356"/>
      <c r="E36" s="356"/>
      <c r="F36" s="356"/>
      <c r="G36" s="356"/>
      <c r="H36" s="562"/>
      <c r="I36" s="563"/>
      <c r="J36" s="583"/>
      <c r="K36" s="583"/>
      <c r="L36" s="583"/>
      <c r="M36" s="583"/>
      <c r="N36" s="583"/>
      <c r="O36" s="588"/>
      <c r="P36" s="583"/>
      <c r="Q36" s="583"/>
      <c r="R36" s="583"/>
      <c r="S36" s="584"/>
      <c r="T36" s="2"/>
    </row>
    <row r="37" spans="2:20" ht="15" customHeight="1">
      <c r="B37" s="2"/>
      <c r="C37" s="360" t="s">
        <v>267</v>
      </c>
      <c r="D37" s="361"/>
      <c r="E37" s="361"/>
      <c r="F37" s="361"/>
      <c r="G37" s="361"/>
      <c r="H37" s="564">
        <v>321</v>
      </c>
      <c r="I37" s="565"/>
      <c r="J37" s="570">
        <v>0</v>
      </c>
      <c r="K37" s="570"/>
      <c r="L37" s="570"/>
      <c r="M37" s="570"/>
      <c r="N37" s="570"/>
      <c r="O37" s="569">
        <v>0</v>
      </c>
      <c r="P37" s="570"/>
      <c r="Q37" s="570"/>
      <c r="R37" s="570"/>
      <c r="S37" s="571"/>
      <c r="T37" s="2"/>
    </row>
    <row r="38" spans="2:20" ht="15">
      <c r="B38" s="2"/>
      <c r="C38" s="344" t="s">
        <v>268</v>
      </c>
      <c r="D38" s="345"/>
      <c r="E38" s="345"/>
      <c r="F38" s="345"/>
      <c r="G38" s="346"/>
      <c r="H38" s="560">
        <v>322</v>
      </c>
      <c r="I38" s="561"/>
      <c r="J38" s="382">
        <v>0</v>
      </c>
      <c r="K38" s="383"/>
      <c r="L38" s="383"/>
      <c r="M38" s="383"/>
      <c r="N38" s="384"/>
      <c r="O38" s="382">
        <v>0</v>
      </c>
      <c r="P38" s="383"/>
      <c r="Q38" s="383"/>
      <c r="R38" s="383"/>
      <c r="S38" s="384"/>
      <c r="T38" s="2"/>
    </row>
    <row r="39" spans="2:20" ht="30" customHeight="1">
      <c r="B39" s="2"/>
      <c r="C39" s="344" t="s">
        <v>269</v>
      </c>
      <c r="D39" s="345"/>
      <c r="E39" s="345"/>
      <c r="F39" s="345"/>
      <c r="G39" s="346"/>
      <c r="H39" s="560">
        <v>323</v>
      </c>
      <c r="I39" s="561"/>
      <c r="J39" s="382">
        <v>0</v>
      </c>
      <c r="K39" s="383"/>
      <c r="L39" s="383"/>
      <c r="M39" s="383"/>
      <c r="N39" s="384"/>
      <c r="O39" s="382">
        <v>0</v>
      </c>
      <c r="P39" s="383"/>
      <c r="Q39" s="383"/>
      <c r="R39" s="383"/>
      <c r="S39" s="384"/>
      <c r="T39" s="2"/>
    </row>
    <row r="40" spans="2:20" ht="15">
      <c r="B40" s="2"/>
      <c r="C40" s="344" t="s">
        <v>270</v>
      </c>
      <c r="D40" s="345"/>
      <c r="E40" s="345"/>
      <c r="F40" s="345"/>
      <c r="G40" s="346"/>
      <c r="H40" s="560">
        <v>324</v>
      </c>
      <c r="I40" s="561"/>
      <c r="J40" s="382">
        <v>0</v>
      </c>
      <c r="K40" s="383"/>
      <c r="L40" s="383"/>
      <c r="M40" s="383"/>
      <c r="N40" s="384"/>
      <c r="O40" s="382">
        <v>0</v>
      </c>
      <c r="P40" s="383"/>
      <c r="Q40" s="383"/>
      <c r="R40" s="383"/>
      <c r="S40" s="384"/>
      <c r="T40" s="2"/>
    </row>
    <row r="41" spans="2:20" ht="30.75" customHeight="1">
      <c r="B41" s="2"/>
      <c r="C41" s="405" t="s">
        <v>512</v>
      </c>
      <c r="D41" s="345"/>
      <c r="E41" s="345"/>
      <c r="F41" s="345"/>
      <c r="G41" s="346"/>
      <c r="H41" s="560">
        <v>325</v>
      </c>
      <c r="I41" s="561"/>
      <c r="J41" s="382">
        <v>0</v>
      </c>
      <c r="K41" s="383"/>
      <c r="L41" s="383"/>
      <c r="M41" s="383"/>
      <c r="N41" s="384"/>
      <c r="O41" s="382">
        <v>0</v>
      </c>
      <c r="P41" s="383"/>
      <c r="Q41" s="383"/>
      <c r="R41" s="383"/>
      <c r="S41" s="384"/>
      <c r="T41" s="2"/>
    </row>
    <row r="42" spans="2:20" ht="15">
      <c r="B42" s="2"/>
      <c r="C42" s="405" t="s">
        <v>513</v>
      </c>
      <c r="D42" s="345"/>
      <c r="E42" s="345"/>
      <c r="F42" s="345"/>
      <c r="G42" s="346"/>
      <c r="H42" s="560" t="s">
        <v>515</v>
      </c>
      <c r="I42" s="561"/>
      <c r="J42" s="382">
        <v>0</v>
      </c>
      <c r="K42" s="383"/>
      <c r="L42" s="383"/>
      <c r="M42" s="383"/>
      <c r="N42" s="384"/>
      <c r="O42" s="382">
        <v>0</v>
      </c>
      <c r="P42" s="383"/>
      <c r="Q42" s="383"/>
      <c r="R42" s="383"/>
      <c r="S42" s="384"/>
      <c r="T42" s="2"/>
    </row>
    <row r="43" spans="2:20" ht="15">
      <c r="B43" s="2"/>
      <c r="C43" s="614" t="s">
        <v>514</v>
      </c>
      <c r="D43" s="356"/>
      <c r="E43" s="356"/>
      <c r="F43" s="356"/>
      <c r="G43" s="420"/>
      <c r="H43" s="560" t="s">
        <v>516</v>
      </c>
      <c r="I43" s="561"/>
      <c r="J43" s="382">
        <v>0</v>
      </c>
      <c r="K43" s="383"/>
      <c r="L43" s="383"/>
      <c r="M43" s="383"/>
      <c r="N43" s="384"/>
      <c r="O43" s="382">
        <v>0</v>
      </c>
      <c r="P43" s="383"/>
      <c r="Q43" s="383"/>
      <c r="R43" s="383"/>
      <c r="S43" s="384"/>
      <c r="T43" s="2"/>
    </row>
    <row r="44" spans="2:20" ht="15" customHeight="1">
      <c r="B44" s="2"/>
      <c r="C44" s="601" t="str">
        <f>CONCATENATE("Остаток средств на ",'прил 1'!V8,".",IF('прил 1'!V9&lt;10,CONCATENATE("0",'прил 1'!V9,),'прил 1'!V9),".",YEAR('прил 1'!U6)," г.")</f>
        <v>Остаток средств на 31.03.2023 г.</v>
      </c>
      <c r="D44" s="601"/>
      <c r="E44" s="601"/>
      <c r="F44" s="601"/>
      <c r="G44" s="601"/>
      <c r="H44" s="613">
        <v>400</v>
      </c>
      <c r="I44" s="613"/>
      <c r="J44" s="612">
        <f>J20+J21-J28</f>
        <v>0</v>
      </c>
      <c r="K44" s="612"/>
      <c r="L44" s="612"/>
      <c r="M44" s="612"/>
      <c r="N44" s="612"/>
      <c r="O44" s="612">
        <f>O20+O21-O28</f>
        <v>0</v>
      </c>
      <c r="P44" s="612"/>
      <c r="Q44" s="612"/>
      <c r="R44" s="612"/>
      <c r="S44" s="612"/>
      <c r="T44" s="2"/>
    </row>
    <row r="45" spans="2:20" ht="15">
      <c r="B45" s="2"/>
      <c r="C45" s="2"/>
      <c r="D45" s="2"/>
      <c r="E45" s="2"/>
      <c r="F45" s="98"/>
      <c r="G45" s="2"/>
      <c r="H45" s="2"/>
      <c r="I45" s="2"/>
      <c r="J45" s="2"/>
      <c r="K45" s="2"/>
      <c r="L45" s="2"/>
      <c r="M45" s="2"/>
      <c r="N45" s="2"/>
      <c r="O45" s="2"/>
      <c r="P45" s="2"/>
      <c r="Q45" s="2"/>
      <c r="R45" s="2"/>
      <c r="S45" s="2"/>
      <c r="T45" s="2"/>
    </row>
    <row r="46" spans="2:20" ht="15">
      <c r="B46" s="2"/>
      <c r="C46" s="489" t="s">
        <v>62</v>
      </c>
      <c r="D46" s="489"/>
      <c r="E46" s="3"/>
      <c r="F46" s="490"/>
      <c r="G46" s="490"/>
      <c r="H46" s="490"/>
      <c r="I46" s="94"/>
      <c r="J46" s="3"/>
      <c r="K46" s="490" t="str">
        <f>IF('прил 1'!I98=0," ",'прил 1'!I98)</f>
        <v>М. В. Максимов</v>
      </c>
      <c r="L46" s="490"/>
      <c r="M46" s="490"/>
      <c r="N46" s="490"/>
      <c r="O46" s="490"/>
      <c r="P46" s="490"/>
      <c r="Q46" s="2"/>
      <c r="R46" s="2"/>
      <c r="S46" s="2"/>
      <c r="T46" s="2"/>
    </row>
    <row r="47" spans="2:20" ht="15">
      <c r="B47" s="2"/>
      <c r="C47" s="22" t="s">
        <v>65</v>
      </c>
      <c r="D47" s="22"/>
      <c r="E47" s="22"/>
      <c r="F47" s="354" t="s">
        <v>64</v>
      </c>
      <c r="G47" s="354"/>
      <c r="H47" s="354"/>
      <c r="I47" s="22"/>
      <c r="J47" s="23"/>
      <c r="K47" s="354" t="s">
        <v>60</v>
      </c>
      <c r="L47" s="354"/>
      <c r="M47" s="354"/>
      <c r="N47" s="354"/>
      <c r="O47" s="354"/>
      <c r="P47" s="354"/>
      <c r="Q47" s="2"/>
      <c r="R47" s="2"/>
      <c r="S47" s="2"/>
      <c r="T47" s="2"/>
    </row>
    <row r="48" spans="2:20" ht="15">
      <c r="B48" s="2"/>
      <c r="C48" s="489" t="s">
        <v>63</v>
      </c>
      <c r="D48" s="489"/>
      <c r="E48" s="3"/>
      <c r="F48" s="490"/>
      <c r="G48" s="490"/>
      <c r="H48" s="490"/>
      <c r="I48" s="94"/>
      <c r="J48" s="3"/>
      <c r="K48" s="490" t="str">
        <f>IF('прил 1'!I100=0," ",'прил 1'!I100)</f>
        <v>Т. В. Бельская</v>
      </c>
      <c r="L48" s="490"/>
      <c r="M48" s="490"/>
      <c r="N48" s="490"/>
      <c r="O48" s="490"/>
      <c r="P48" s="490"/>
      <c r="Q48" s="2"/>
      <c r="R48" s="2"/>
      <c r="S48" s="2"/>
      <c r="T48" s="2"/>
    </row>
    <row r="49" spans="2:20" ht="15">
      <c r="B49" s="2"/>
      <c r="C49" s="30"/>
      <c r="D49" s="30"/>
      <c r="E49" s="30"/>
      <c r="F49" s="354" t="s">
        <v>64</v>
      </c>
      <c r="G49" s="354"/>
      <c r="H49" s="354"/>
      <c r="I49" s="22"/>
      <c r="J49" s="23"/>
      <c r="K49" s="354" t="s">
        <v>60</v>
      </c>
      <c r="L49" s="354"/>
      <c r="M49" s="354"/>
      <c r="N49" s="354"/>
      <c r="O49" s="354"/>
      <c r="P49" s="354"/>
      <c r="Q49" s="2"/>
      <c r="R49" s="2"/>
      <c r="S49" s="2"/>
      <c r="T49" s="2"/>
    </row>
    <row r="50" spans="2:20" ht="13.5">
      <c r="B50" s="2"/>
      <c r="C50" s="507">
        <f ca="1">TODAY()</f>
        <v>45048</v>
      </c>
      <c r="D50" s="507"/>
      <c r="E50" s="2"/>
      <c r="F50" s="2"/>
      <c r="G50" s="2"/>
      <c r="H50" s="2"/>
      <c r="I50" s="2"/>
      <c r="J50" s="2"/>
      <c r="K50" s="2"/>
      <c r="L50" s="2"/>
      <c r="M50" s="2"/>
      <c r="N50" s="53"/>
      <c r="O50" s="2"/>
      <c r="P50" s="2"/>
      <c r="Q50" s="2"/>
      <c r="R50" s="2"/>
      <c r="S50" s="2"/>
      <c r="T50" s="2"/>
    </row>
    <row r="51" spans="2:20" ht="13.5">
      <c r="B51" s="2"/>
      <c r="C51" s="104"/>
      <c r="D51" s="104"/>
      <c r="E51" s="2"/>
      <c r="F51" s="2"/>
      <c r="G51" s="2"/>
      <c r="H51" s="2"/>
      <c r="I51" s="2"/>
      <c r="J51" s="2"/>
      <c r="K51" s="2"/>
      <c r="L51" s="2"/>
      <c r="M51" s="2"/>
      <c r="N51" s="53"/>
      <c r="O51" s="2"/>
      <c r="P51" s="2"/>
      <c r="Q51" s="2"/>
      <c r="R51" s="2"/>
      <c r="S51" s="2"/>
      <c r="T51" s="2"/>
    </row>
    <row r="52" spans="2:20" ht="6" customHeight="1">
      <c r="B52" s="2"/>
      <c r="C52" s="2"/>
      <c r="D52" s="2"/>
      <c r="E52" s="2"/>
      <c r="F52" s="2"/>
      <c r="G52" s="2"/>
      <c r="H52" s="2"/>
      <c r="I52" s="2"/>
      <c r="J52" s="2"/>
      <c r="K52" s="2"/>
      <c r="L52" s="2"/>
      <c r="M52" s="2"/>
      <c r="N52" s="2"/>
      <c r="O52" s="2"/>
      <c r="P52" s="2"/>
      <c r="Q52" s="2"/>
      <c r="R52" s="2"/>
      <c r="S52" s="2"/>
      <c r="T52" s="2"/>
    </row>
  </sheetData>
  <sheetProtection/>
  <mergeCells count="143">
    <mergeCell ref="O4:S4"/>
    <mergeCell ref="H42:I42"/>
    <mergeCell ref="H43:I43"/>
    <mergeCell ref="H36:I36"/>
    <mergeCell ref="F48:H48"/>
    <mergeCell ref="H32:I32"/>
    <mergeCell ref="H33:I33"/>
    <mergeCell ref="J43:N43"/>
    <mergeCell ref="C39:G39"/>
    <mergeCell ref="H38:I38"/>
    <mergeCell ref="C48:D48"/>
    <mergeCell ref="C43:G43"/>
    <mergeCell ref="C35:G35"/>
    <mergeCell ref="C5:S5"/>
    <mergeCell ref="H21:I21"/>
    <mergeCell ref="H22:I22"/>
    <mergeCell ref="H23:I23"/>
    <mergeCell ref="C15:E15"/>
    <mergeCell ref="J23:N23"/>
    <mergeCell ref="H20:I20"/>
    <mergeCell ref="O44:S44"/>
    <mergeCell ref="J38:N38"/>
    <mergeCell ref="O38:S38"/>
    <mergeCell ref="J39:N39"/>
    <mergeCell ref="O39:S39"/>
    <mergeCell ref="H44:I44"/>
    <mergeCell ref="H41:I41"/>
    <mergeCell ref="J44:N44"/>
    <mergeCell ref="O41:S41"/>
    <mergeCell ref="J41:N41"/>
    <mergeCell ref="H31:I31"/>
    <mergeCell ref="O43:S43"/>
    <mergeCell ref="C42:G42"/>
    <mergeCell ref="C37:G37"/>
    <mergeCell ref="J27:N27"/>
    <mergeCell ref="O27:S27"/>
    <mergeCell ref="J29:N29"/>
    <mergeCell ref="O29:S29"/>
    <mergeCell ref="J31:N31"/>
    <mergeCell ref="O31:S31"/>
    <mergeCell ref="J20:N20"/>
    <mergeCell ref="O24:S24"/>
    <mergeCell ref="J28:N28"/>
    <mergeCell ref="O20:S20"/>
    <mergeCell ref="O28:S28"/>
    <mergeCell ref="J24:N24"/>
    <mergeCell ref="J26:N26"/>
    <mergeCell ref="O26:S26"/>
    <mergeCell ref="O23:S23"/>
    <mergeCell ref="J22:N22"/>
    <mergeCell ref="O21:S21"/>
    <mergeCell ref="J21:N21"/>
    <mergeCell ref="O22:S22"/>
    <mergeCell ref="J37:N37"/>
    <mergeCell ref="J33:N33"/>
    <mergeCell ref="J32:N32"/>
    <mergeCell ref="O32:S32"/>
    <mergeCell ref="C36:G36"/>
    <mergeCell ref="J36:N36"/>
    <mergeCell ref="H35:I35"/>
    <mergeCell ref="O33:S33"/>
    <mergeCell ref="O35:S35"/>
    <mergeCell ref="J35:N35"/>
    <mergeCell ref="C40:G40"/>
    <mergeCell ref="C19:G19"/>
    <mergeCell ref="H19:I19"/>
    <mergeCell ref="C33:G33"/>
    <mergeCell ref="C32:G32"/>
    <mergeCell ref="H27:I27"/>
    <mergeCell ref="C25:G25"/>
    <mergeCell ref="H25:I25"/>
    <mergeCell ref="C27:G27"/>
    <mergeCell ref="C31:G31"/>
    <mergeCell ref="C21:G21"/>
    <mergeCell ref="J30:N30"/>
    <mergeCell ref="H37:I37"/>
    <mergeCell ref="O37:S37"/>
    <mergeCell ref="O36:S36"/>
    <mergeCell ref="J25:N25"/>
    <mergeCell ref="H24:I24"/>
    <mergeCell ref="C22:G22"/>
    <mergeCell ref="O25:S25"/>
    <mergeCell ref="H28:I28"/>
    <mergeCell ref="O18:S18"/>
    <mergeCell ref="C30:G30"/>
    <mergeCell ref="H30:I30"/>
    <mergeCell ref="C24:G24"/>
    <mergeCell ref="C29:G29"/>
    <mergeCell ref="C28:G28"/>
    <mergeCell ref="O30:S30"/>
    <mergeCell ref="H26:I26"/>
    <mergeCell ref="H29:I29"/>
    <mergeCell ref="C26:G26"/>
    <mergeCell ref="C11:E11"/>
    <mergeCell ref="C23:G23"/>
    <mergeCell ref="P17:Q17"/>
    <mergeCell ref="F9:S9"/>
    <mergeCell ref="J19:N19"/>
    <mergeCell ref="F10:S10"/>
    <mergeCell ref="F11:S11"/>
    <mergeCell ref="F12:S12"/>
    <mergeCell ref="F13:S13"/>
    <mergeCell ref="F14:S14"/>
    <mergeCell ref="K47:P47"/>
    <mergeCell ref="O19:S19"/>
    <mergeCell ref="E7:F7"/>
    <mergeCell ref="I7:J7"/>
    <mergeCell ref="K7:Q7"/>
    <mergeCell ref="F15:S15"/>
    <mergeCell ref="C13:E13"/>
    <mergeCell ref="C14:E14"/>
    <mergeCell ref="C9:E9"/>
    <mergeCell ref="C10:E10"/>
    <mergeCell ref="H39:I39"/>
    <mergeCell ref="C12:E12"/>
    <mergeCell ref="C50:D50"/>
    <mergeCell ref="C34:G34"/>
    <mergeCell ref="H34:I34"/>
    <mergeCell ref="J34:N34"/>
    <mergeCell ref="C46:D46"/>
    <mergeCell ref="F46:H46"/>
    <mergeCell ref="K46:P46"/>
    <mergeCell ref="F47:H47"/>
    <mergeCell ref="J18:N18"/>
    <mergeCell ref="C41:G41"/>
    <mergeCell ref="F49:H49"/>
    <mergeCell ref="K49:P49"/>
    <mergeCell ref="O34:S34"/>
    <mergeCell ref="J42:N42"/>
    <mergeCell ref="O42:S42"/>
    <mergeCell ref="J40:N40"/>
    <mergeCell ref="O40:S40"/>
    <mergeCell ref="H40:I40"/>
    <mergeCell ref="C8:H8"/>
    <mergeCell ref="C38:G38"/>
    <mergeCell ref="C20:G20"/>
    <mergeCell ref="C44:G44"/>
    <mergeCell ref="K3:S3"/>
    <mergeCell ref="K48:P48"/>
    <mergeCell ref="C6:S6"/>
    <mergeCell ref="C17:G18"/>
    <mergeCell ref="H17:I18"/>
    <mergeCell ref="K17:L17"/>
  </mergeCells>
  <conditionalFormatting sqref="U93">
    <cfRule type="expression" priority="1" dxfId="37" stopIfTrue="1">
      <formula>ABS($U$50)&gt;0.9</formula>
    </cfRule>
  </conditionalFormatting>
  <conditionalFormatting sqref="T93">
    <cfRule type="expression" priority="2" dxfId="37" stopIfTrue="1">
      <formula>ABS($T$50)&gt;0.9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7.xml><?xml version="1.0" encoding="utf-8"?>
<worksheet xmlns="http://schemas.openxmlformats.org/spreadsheetml/2006/main" xmlns:r="http://schemas.openxmlformats.org/officeDocument/2006/relationships">
  <sheetPr codeName="Лист11">
    <tabColor indexed="10"/>
  </sheetPr>
  <dimension ref="B2:T93"/>
  <sheetViews>
    <sheetView zoomScaleSheetLayoutView="100" zoomScalePageLayoutView="0" workbookViewId="0" topLeftCell="A46">
      <selection activeCell="C3" sqref="C3:P60"/>
    </sheetView>
  </sheetViews>
  <sheetFormatPr defaultColWidth="9.140625" defaultRowHeight="15"/>
  <cols>
    <col min="1" max="2" width="0.85546875" style="209" customWidth="1"/>
    <col min="3" max="3" width="5.28125" style="209" customWidth="1"/>
    <col min="4" max="4" width="18.8515625" style="209" customWidth="1"/>
    <col min="5" max="6" width="16.57421875" style="209" customWidth="1"/>
    <col min="7" max="7" width="3.7109375" style="209" customWidth="1"/>
    <col min="8" max="8" width="6.421875" style="209" customWidth="1"/>
    <col min="9" max="9" width="5.28125" style="209" customWidth="1"/>
    <col min="10" max="10" width="4.57421875" style="209" customWidth="1"/>
    <col min="11" max="11" width="1.57421875" style="209" customWidth="1"/>
    <col min="12" max="12" width="4.421875" style="209" customWidth="1"/>
    <col min="13" max="14" width="5.00390625" style="209" customWidth="1"/>
    <col min="15" max="15" width="4.421875" style="209" customWidth="1"/>
    <col min="16" max="16" width="2.57421875" style="209" customWidth="1"/>
    <col min="17" max="17" width="0.85546875" style="209" customWidth="1"/>
    <col min="18" max="18" width="9.140625" style="209" customWidth="1"/>
    <col min="19" max="20" width="11.140625" style="209" customWidth="1"/>
    <col min="21" max="16384" width="9.140625" style="209" customWidth="1"/>
  </cols>
  <sheetData>
    <row r="1" ht="6" customHeight="1"/>
    <row r="2" spans="2:17" ht="6" customHeight="1">
      <c r="B2" s="210"/>
      <c r="C2" s="210"/>
      <c r="D2" s="210"/>
      <c r="E2" s="210"/>
      <c r="F2" s="210"/>
      <c r="G2" s="210"/>
      <c r="H2" s="210"/>
      <c r="I2" s="210"/>
      <c r="J2" s="210"/>
      <c r="K2" s="210"/>
      <c r="L2" s="210"/>
      <c r="M2" s="210"/>
      <c r="N2" s="210"/>
      <c r="O2" s="210"/>
      <c r="P2" s="210"/>
      <c r="Q2" s="210"/>
    </row>
    <row r="3" spans="2:17" ht="57" customHeight="1">
      <c r="B3" s="210"/>
      <c r="C3" s="210"/>
      <c r="D3" s="210"/>
      <c r="E3" s="210"/>
      <c r="F3" s="210"/>
      <c r="G3" s="210"/>
      <c r="H3" s="210"/>
      <c r="I3" s="662" t="s">
        <v>444</v>
      </c>
      <c r="J3" s="662"/>
      <c r="K3" s="662"/>
      <c r="L3" s="662"/>
      <c r="M3" s="662"/>
      <c r="N3" s="662"/>
      <c r="O3" s="662"/>
      <c r="P3" s="662"/>
      <c r="Q3" s="210"/>
    </row>
    <row r="4" spans="2:17" ht="3" customHeight="1">
      <c r="B4" s="210"/>
      <c r="C4" s="210"/>
      <c r="D4" s="210"/>
      <c r="E4" s="210"/>
      <c r="F4" s="210"/>
      <c r="G4" s="210"/>
      <c r="H4" s="210"/>
      <c r="I4" s="210"/>
      <c r="J4" s="210"/>
      <c r="K4" s="210"/>
      <c r="L4" s="210"/>
      <c r="M4" s="210"/>
      <c r="N4" s="210"/>
      <c r="O4" s="210"/>
      <c r="P4" s="210"/>
      <c r="Q4" s="210"/>
    </row>
    <row r="5" spans="2:17" ht="13.5">
      <c r="B5" s="210"/>
      <c r="C5" s="681" t="s">
        <v>410</v>
      </c>
      <c r="D5" s="681"/>
      <c r="E5" s="681"/>
      <c r="F5" s="681"/>
      <c r="G5" s="681"/>
      <c r="H5" s="681"/>
      <c r="I5" s="681"/>
      <c r="J5" s="681"/>
      <c r="K5" s="681"/>
      <c r="L5" s="681"/>
      <c r="M5" s="681"/>
      <c r="N5" s="681"/>
      <c r="O5" s="681"/>
      <c r="P5" s="681"/>
      <c r="Q5" s="210"/>
    </row>
    <row r="6" spans="2:17" ht="13.5" customHeight="1">
      <c r="B6" s="210"/>
      <c r="C6" s="681" t="s">
        <v>411</v>
      </c>
      <c r="D6" s="681"/>
      <c r="E6" s="681"/>
      <c r="F6" s="681"/>
      <c r="G6" s="681"/>
      <c r="H6" s="681"/>
      <c r="I6" s="681"/>
      <c r="J6" s="681"/>
      <c r="K6" s="681"/>
      <c r="L6" s="681"/>
      <c r="M6" s="681"/>
      <c r="N6" s="681"/>
      <c r="O6" s="681"/>
      <c r="P6" s="681"/>
      <c r="Q6" s="210"/>
    </row>
    <row r="7" spans="2:17" ht="13.5" customHeight="1">
      <c r="B7" s="210"/>
      <c r="C7" s="210"/>
      <c r="D7" s="211"/>
      <c r="E7" s="686" t="str">
        <f>IF('прил 1'!F8=0,"",'прил 1'!F8)</f>
        <v>Открытое акционерное общество "Мир услуг Плюс"</v>
      </c>
      <c r="F7" s="686"/>
      <c r="G7" s="686"/>
      <c r="H7" s="686"/>
      <c r="I7" s="686"/>
      <c r="J7" s="686"/>
      <c r="K7" s="211"/>
      <c r="L7" s="211"/>
      <c r="M7" s="211"/>
      <c r="N7" s="211"/>
      <c r="O7" s="211"/>
      <c r="P7" s="211"/>
      <c r="Q7" s="210"/>
    </row>
    <row r="8" spans="2:17" ht="16.5" customHeight="1">
      <c r="B8" s="210"/>
      <c r="C8" s="212"/>
      <c r="D8" s="212"/>
      <c r="E8" s="229" t="str">
        <f>'прил 1'!F6</f>
        <v>на</v>
      </c>
      <c r="F8" s="687">
        <f>'прил 1'!G6</f>
        <v>45016</v>
      </c>
      <c r="G8" s="687"/>
      <c r="H8" s="687"/>
      <c r="I8" s="212"/>
      <c r="J8" s="212"/>
      <c r="K8" s="212"/>
      <c r="L8" s="212"/>
      <c r="M8" s="210"/>
      <c r="N8" s="210"/>
      <c r="O8" s="210"/>
      <c r="P8" s="210"/>
      <c r="Q8" s="210"/>
    </row>
    <row r="9" spans="2:17" ht="9" customHeight="1">
      <c r="B9" s="210"/>
      <c r="C9" s="688"/>
      <c r="D9" s="688"/>
      <c r="E9" s="688"/>
      <c r="F9" s="688"/>
      <c r="G9" s="688"/>
      <c r="H9" s="688"/>
      <c r="I9" s="688"/>
      <c r="J9" s="688"/>
      <c r="K9" s="688"/>
      <c r="L9" s="688"/>
      <c r="M9" s="210"/>
      <c r="N9" s="210"/>
      <c r="O9" s="210"/>
      <c r="P9" s="210"/>
      <c r="Q9" s="210"/>
    </row>
    <row r="10" spans="2:17" ht="15" customHeight="1">
      <c r="B10" s="210"/>
      <c r="C10" s="693" t="s">
        <v>282</v>
      </c>
      <c r="D10" s="644" t="s">
        <v>87</v>
      </c>
      <c r="E10" s="645"/>
      <c r="F10" s="646"/>
      <c r="G10" s="213" t="s">
        <v>61</v>
      </c>
      <c r="H10" s="682">
        <f>'прил 1'!J20</f>
        <v>45016</v>
      </c>
      <c r="I10" s="682"/>
      <c r="J10" s="682"/>
      <c r="K10" s="214"/>
      <c r="L10" s="215" t="str">
        <f>'прил 1'!N20</f>
        <v>На </v>
      </c>
      <c r="M10" s="689">
        <f>'прил 1'!O20</f>
        <v>44926</v>
      </c>
      <c r="N10" s="689"/>
      <c r="O10" s="689"/>
      <c r="P10" s="690"/>
      <c r="Q10" s="210"/>
    </row>
    <row r="11" spans="2:17" ht="13.5">
      <c r="B11" s="210"/>
      <c r="C11" s="694"/>
      <c r="D11" s="647"/>
      <c r="E11" s="648"/>
      <c r="F11" s="649"/>
      <c r="G11" s="683">
        <f>'прил 1'!I21</f>
        <v>45016</v>
      </c>
      <c r="H11" s="684"/>
      <c r="I11" s="684"/>
      <c r="J11" s="684"/>
      <c r="K11" s="685"/>
      <c r="L11" s="691"/>
      <c r="M11" s="692"/>
      <c r="N11" s="216"/>
      <c r="O11" s="217"/>
      <c r="P11" s="218"/>
      <c r="Q11" s="210"/>
    </row>
    <row r="12" spans="2:17" ht="13.5">
      <c r="B12" s="210"/>
      <c r="C12" s="219">
        <v>1</v>
      </c>
      <c r="D12" s="650">
        <v>2</v>
      </c>
      <c r="E12" s="651"/>
      <c r="F12" s="652"/>
      <c r="G12" s="650">
        <v>3</v>
      </c>
      <c r="H12" s="651"/>
      <c r="I12" s="651"/>
      <c r="J12" s="651"/>
      <c r="K12" s="652"/>
      <c r="L12" s="650">
        <v>4</v>
      </c>
      <c r="M12" s="651"/>
      <c r="N12" s="651"/>
      <c r="O12" s="651"/>
      <c r="P12" s="652"/>
      <c r="Q12" s="210"/>
    </row>
    <row r="13" spans="2:17" ht="13.5">
      <c r="B13" s="210"/>
      <c r="C13" s="237" t="s">
        <v>445</v>
      </c>
      <c r="D13" s="659" t="s">
        <v>412</v>
      </c>
      <c r="E13" s="660"/>
      <c r="F13" s="661"/>
      <c r="G13" s="666"/>
      <c r="H13" s="667"/>
      <c r="I13" s="667"/>
      <c r="J13" s="667"/>
      <c r="K13" s="668"/>
      <c r="L13" s="666"/>
      <c r="M13" s="667"/>
      <c r="N13" s="667"/>
      <c r="O13" s="667"/>
      <c r="P13" s="668"/>
      <c r="Q13" s="210"/>
    </row>
    <row r="14" spans="2:17" ht="13.5">
      <c r="B14" s="210"/>
      <c r="C14" s="220"/>
      <c r="D14" s="641" t="s">
        <v>190</v>
      </c>
      <c r="E14" s="642"/>
      <c r="F14" s="643"/>
      <c r="G14" s="663"/>
      <c r="H14" s="664"/>
      <c r="I14" s="664"/>
      <c r="J14" s="664"/>
      <c r="K14" s="665"/>
      <c r="L14" s="663"/>
      <c r="M14" s="664"/>
      <c r="N14" s="664"/>
      <c r="O14" s="664"/>
      <c r="P14" s="665"/>
      <c r="Q14" s="210"/>
    </row>
    <row r="15" spans="2:17" ht="13.5">
      <c r="B15" s="210"/>
      <c r="C15" s="231" t="s">
        <v>446</v>
      </c>
      <c r="D15" s="656" t="s">
        <v>413</v>
      </c>
      <c r="E15" s="657"/>
      <c r="F15" s="658"/>
      <c r="G15" s="669">
        <f>SUM(G17:K24)</f>
        <v>2047</v>
      </c>
      <c r="H15" s="670"/>
      <c r="I15" s="670"/>
      <c r="J15" s="670"/>
      <c r="K15" s="671"/>
      <c r="L15" s="669">
        <f>SUM(L17:P24)</f>
        <v>2031</v>
      </c>
      <c r="M15" s="670"/>
      <c r="N15" s="670"/>
      <c r="O15" s="670"/>
      <c r="P15" s="671"/>
      <c r="Q15" s="210"/>
    </row>
    <row r="16" spans="2:17" ht="13.5">
      <c r="B16" s="210"/>
      <c r="C16" s="220"/>
      <c r="D16" s="641" t="s">
        <v>67</v>
      </c>
      <c r="E16" s="642"/>
      <c r="F16" s="643"/>
      <c r="G16" s="663"/>
      <c r="H16" s="664"/>
      <c r="I16" s="664"/>
      <c r="J16" s="664"/>
      <c r="K16" s="665"/>
      <c r="L16" s="663"/>
      <c r="M16" s="664"/>
      <c r="N16" s="664"/>
      <c r="O16" s="664"/>
      <c r="P16" s="665"/>
      <c r="Q16" s="210"/>
    </row>
    <row r="17" spans="2:17" ht="13.5">
      <c r="B17" s="210"/>
      <c r="C17" s="221" t="s">
        <v>447</v>
      </c>
      <c r="D17" s="626" t="s">
        <v>414</v>
      </c>
      <c r="E17" s="627"/>
      <c r="F17" s="628"/>
      <c r="G17" s="632">
        <f>'прил 1'!I24</f>
        <v>2023</v>
      </c>
      <c r="H17" s="633"/>
      <c r="I17" s="633"/>
      <c r="J17" s="633"/>
      <c r="K17" s="634"/>
      <c r="L17" s="632">
        <f>'прил 1'!N24</f>
        <v>2008</v>
      </c>
      <c r="M17" s="633"/>
      <c r="N17" s="633"/>
      <c r="O17" s="633"/>
      <c r="P17" s="634"/>
      <c r="Q17" s="210"/>
    </row>
    <row r="18" spans="2:17" ht="13.5">
      <c r="B18" s="210"/>
      <c r="C18" s="222" t="s">
        <v>448</v>
      </c>
      <c r="D18" s="616" t="s">
        <v>415</v>
      </c>
      <c r="E18" s="617"/>
      <c r="F18" s="618"/>
      <c r="G18" s="629">
        <f>'прил 1'!I25</f>
        <v>2</v>
      </c>
      <c r="H18" s="630"/>
      <c r="I18" s="630"/>
      <c r="J18" s="630"/>
      <c r="K18" s="631"/>
      <c r="L18" s="629">
        <f>'прил 1'!N25</f>
        <v>2</v>
      </c>
      <c r="M18" s="630"/>
      <c r="N18" s="630"/>
      <c r="O18" s="630"/>
      <c r="P18" s="631"/>
      <c r="Q18" s="210"/>
    </row>
    <row r="19" spans="2:17" ht="13.5">
      <c r="B19" s="210"/>
      <c r="C19" s="222" t="s">
        <v>449</v>
      </c>
      <c r="D19" s="616" t="s">
        <v>416</v>
      </c>
      <c r="E19" s="617"/>
      <c r="F19" s="618"/>
      <c r="G19" s="629">
        <f>'прил 1'!I26</f>
        <v>0</v>
      </c>
      <c r="H19" s="630"/>
      <c r="I19" s="630"/>
      <c r="J19" s="630"/>
      <c r="K19" s="631"/>
      <c r="L19" s="629">
        <f>'прил 1'!N26</f>
        <v>0</v>
      </c>
      <c r="M19" s="630"/>
      <c r="N19" s="630"/>
      <c r="O19" s="630"/>
      <c r="P19" s="631"/>
      <c r="Q19" s="210"/>
    </row>
    <row r="20" spans="2:17" ht="13.5">
      <c r="B20" s="210"/>
      <c r="C20" s="222" t="s">
        <v>450</v>
      </c>
      <c r="D20" s="616" t="s">
        <v>417</v>
      </c>
      <c r="E20" s="617"/>
      <c r="F20" s="618"/>
      <c r="G20" s="629">
        <f>'прил 1'!I31</f>
        <v>1</v>
      </c>
      <c r="H20" s="630"/>
      <c r="I20" s="630"/>
      <c r="J20" s="630"/>
      <c r="K20" s="631"/>
      <c r="L20" s="629">
        <f>'прил 1'!N31</f>
        <v>0</v>
      </c>
      <c r="M20" s="630"/>
      <c r="N20" s="630"/>
      <c r="O20" s="630"/>
      <c r="P20" s="631"/>
      <c r="Q20" s="210"/>
    </row>
    <row r="21" spans="2:17" ht="13.5">
      <c r="B21" s="210"/>
      <c r="C21" s="222" t="s">
        <v>451</v>
      </c>
      <c r="D21" s="616" t="s">
        <v>418</v>
      </c>
      <c r="E21" s="617"/>
      <c r="F21" s="618"/>
      <c r="G21" s="629">
        <f>'прил 1'!I32</f>
        <v>0</v>
      </c>
      <c r="H21" s="630"/>
      <c r="I21" s="630"/>
      <c r="J21" s="630"/>
      <c r="K21" s="631"/>
      <c r="L21" s="629">
        <f>'прил 1'!N32</f>
        <v>0</v>
      </c>
      <c r="M21" s="630"/>
      <c r="N21" s="630"/>
      <c r="O21" s="630"/>
      <c r="P21" s="631"/>
      <c r="Q21" s="210"/>
    </row>
    <row r="22" spans="2:17" ht="13.5">
      <c r="B22" s="210"/>
      <c r="C22" s="222" t="s">
        <v>452</v>
      </c>
      <c r="D22" s="616" t="s">
        <v>419</v>
      </c>
      <c r="E22" s="617"/>
      <c r="F22" s="618"/>
      <c r="G22" s="629">
        <f>'прил 1'!I33</f>
        <v>0</v>
      </c>
      <c r="H22" s="630"/>
      <c r="I22" s="630"/>
      <c r="J22" s="630"/>
      <c r="K22" s="631"/>
      <c r="L22" s="629">
        <f>'прил 1'!N33</f>
        <v>0</v>
      </c>
      <c r="M22" s="630"/>
      <c r="N22" s="630"/>
      <c r="O22" s="630"/>
      <c r="P22" s="631"/>
      <c r="Q22" s="210"/>
    </row>
    <row r="23" spans="2:17" ht="13.5">
      <c r="B23" s="210"/>
      <c r="C23" s="222" t="s">
        <v>453</v>
      </c>
      <c r="D23" s="616" t="s">
        <v>420</v>
      </c>
      <c r="E23" s="617"/>
      <c r="F23" s="618"/>
      <c r="G23" s="629">
        <f>'прил 1'!I34</f>
        <v>21</v>
      </c>
      <c r="H23" s="630"/>
      <c r="I23" s="630"/>
      <c r="J23" s="630"/>
      <c r="K23" s="631"/>
      <c r="L23" s="629">
        <f>'прил 1'!N34</f>
        <v>21</v>
      </c>
      <c r="M23" s="630"/>
      <c r="N23" s="630"/>
      <c r="O23" s="630"/>
      <c r="P23" s="631"/>
      <c r="Q23" s="210"/>
    </row>
    <row r="24" spans="2:17" ht="13.5">
      <c r="B24" s="210"/>
      <c r="C24" s="222" t="s">
        <v>454</v>
      </c>
      <c r="D24" s="616" t="s">
        <v>421</v>
      </c>
      <c r="E24" s="617"/>
      <c r="F24" s="618"/>
      <c r="G24" s="629">
        <f>'прил 1'!I35</f>
        <v>0</v>
      </c>
      <c r="H24" s="630"/>
      <c r="I24" s="630"/>
      <c r="J24" s="630"/>
      <c r="K24" s="631"/>
      <c r="L24" s="629">
        <f>'прил 1'!N35</f>
        <v>0</v>
      </c>
      <c r="M24" s="630"/>
      <c r="N24" s="630"/>
      <c r="O24" s="630"/>
      <c r="P24" s="631"/>
      <c r="Q24" s="210"/>
    </row>
    <row r="25" spans="2:17" ht="13.5">
      <c r="B25" s="210"/>
      <c r="C25" s="230" t="s">
        <v>455</v>
      </c>
      <c r="D25" s="619" t="s">
        <v>422</v>
      </c>
      <c r="E25" s="620"/>
      <c r="F25" s="621"/>
      <c r="G25" s="675">
        <f>SUM(G27:K34)</f>
        <v>650</v>
      </c>
      <c r="H25" s="676"/>
      <c r="I25" s="676"/>
      <c r="J25" s="676"/>
      <c r="K25" s="677"/>
      <c r="L25" s="675">
        <f>SUM(L27:P34)</f>
        <v>649</v>
      </c>
      <c r="M25" s="676"/>
      <c r="N25" s="676"/>
      <c r="O25" s="676"/>
      <c r="P25" s="677"/>
      <c r="Q25" s="210"/>
    </row>
    <row r="26" spans="2:17" ht="13.5">
      <c r="B26" s="210"/>
      <c r="C26" s="220"/>
      <c r="D26" s="641" t="s">
        <v>67</v>
      </c>
      <c r="E26" s="642"/>
      <c r="F26" s="643"/>
      <c r="G26" s="663"/>
      <c r="H26" s="664"/>
      <c r="I26" s="664"/>
      <c r="J26" s="664"/>
      <c r="K26" s="665"/>
      <c r="L26" s="663"/>
      <c r="M26" s="664"/>
      <c r="N26" s="664"/>
      <c r="O26" s="664"/>
      <c r="P26" s="665"/>
      <c r="Q26" s="210"/>
    </row>
    <row r="27" spans="2:17" ht="13.5">
      <c r="B27" s="210"/>
      <c r="C27" s="221" t="s">
        <v>456</v>
      </c>
      <c r="D27" s="626" t="s">
        <v>423</v>
      </c>
      <c r="E27" s="627"/>
      <c r="F27" s="628"/>
      <c r="G27" s="632">
        <f>'прил 1'!I38</f>
        <v>168</v>
      </c>
      <c r="H27" s="633"/>
      <c r="I27" s="633"/>
      <c r="J27" s="633"/>
      <c r="K27" s="634"/>
      <c r="L27" s="632">
        <f>'прил 1'!N38</f>
        <v>167</v>
      </c>
      <c r="M27" s="633"/>
      <c r="N27" s="633"/>
      <c r="O27" s="633"/>
      <c r="P27" s="634"/>
      <c r="Q27" s="210"/>
    </row>
    <row r="28" spans="2:17" ht="13.5">
      <c r="B28" s="210"/>
      <c r="C28" s="222" t="s">
        <v>457</v>
      </c>
      <c r="D28" s="616" t="s">
        <v>424</v>
      </c>
      <c r="E28" s="617"/>
      <c r="F28" s="618"/>
      <c r="G28" s="629">
        <f>'прил 1'!I46</f>
        <v>0</v>
      </c>
      <c r="H28" s="630"/>
      <c r="I28" s="630"/>
      <c r="J28" s="630"/>
      <c r="K28" s="631"/>
      <c r="L28" s="629">
        <f>'прил 1'!N46</f>
        <v>0</v>
      </c>
      <c r="M28" s="630"/>
      <c r="N28" s="630"/>
      <c r="O28" s="630"/>
      <c r="P28" s="631"/>
      <c r="Q28" s="210"/>
    </row>
    <row r="29" spans="2:17" ht="13.5">
      <c r="B29" s="210"/>
      <c r="C29" s="222" t="s">
        <v>458</v>
      </c>
      <c r="D29" s="616" t="s">
        <v>425</v>
      </c>
      <c r="E29" s="617"/>
      <c r="F29" s="618"/>
      <c r="G29" s="629">
        <f>'прил 1'!I47</f>
        <v>4</v>
      </c>
      <c r="H29" s="630"/>
      <c r="I29" s="630"/>
      <c r="J29" s="630"/>
      <c r="K29" s="631"/>
      <c r="L29" s="629">
        <f>'прил 1'!N47</f>
        <v>12</v>
      </c>
      <c r="M29" s="630"/>
      <c r="N29" s="630"/>
      <c r="O29" s="630"/>
      <c r="P29" s="631"/>
      <c r="Q29" s="210"/>
    </row>
    <row r="30" spans="2:17" ht="27.75" customHeight="1">
      <c r="B30" s="210"/>
      <c r="C30" s="222" t="s">
        <v>459</v>
      </c>
      <c r="D30" s="616" t="s">
        <v>426</v>
      </c>
      <c r="E30" s="617"/>
      <c r="F30" s="618"/>
      <c r="G30" s="629">
        <f>'прил 1'!I48</f>
        <v>0</v>
      </c>
      <c r="H30" s="630"/>
      <c r="I30" s="630"/>
      <c r="J30" s="630"/>
      <c r="K30" s="631"/>
      <c r="L30" s="629">
        <f>'прил 1'!N48</f>
        <v>0</v>
      </c>
      <c r="M30" s="630"/>
      <c r="N30" s="630"/>
      <c r="O30" s="630"/>
      <c r="P30" s="631"/>
      <c r="Q30" s="210"/>
    </row>
    <row r="31" spans="2:17" ht="13.5">
      <c r="B31" s="210"/>
      <c r="C31" s="222" t="s">
        <v>460</v>
      </c>
      <c r="D31" s="616" t="s">
        <v>427</v>
      </c>
      <c r="E31" s="617"/>
      <c r="F31" s="618"/>
      <c r="G31" s="629">
        <f>'прил 1'!I49</f>
        <v>56</v>
      </c>
      <c r="H31" s="630"/>
      <c r="I31" s="630"/>
      <c r="J31" s="630"/>
      <c r="K31" s="631"/>
      <c r="L31" s="629">
        <f>'прил 1'!N49</f>
        <v>53</v>
      </c>
      <c r="M31" s="630"/>
      <c r="N31" s="630"/>
      <c r="O31" s="630"/>
      <c r="P31" s="631"/>
      <c r="Q31" s="210"/>
    </row>
    <row r="32" spans="2:17" ht="13.5">
      <c r="B32" s="210"/>
      <c r="C32" s="222" t="s">
        <v>461</v>
      </c>
      <c r="D32" s="616" t="s">
        <v>428</v>
      </c>
      <c r="E32" s="617"/>
      <c r="F32" s="618"/>
      <c r="G32" s="629">
        <f>'прил 1'!I50</f>
        <v>0</v>
      </c>
      <c r="H32" s="630"/>
      <c r="I32" s="630"/>
      <c r="J32" s="630"/>
      <c r="K32" s="631"/>
      <c r="L32" s="629">
        <f>'прил 1'!N50</f>
        <v>0</v>
      </c>
      <c r="M32" s="630"/>
      <c r="N32" s="630"/>
      <c r="O32" s="630"/>
      <c r="P32" s="631"/>
      <c r="Q32" s="210"/>
    </row>
    <row r="33" spans="2:17" ht="13.5">
      <c r="B33" s="210"/>
      <c r="C33" s="222" t="s">
        <v>462</v>
      </c>
      <c r="D33" s="616" t="s">
        <v>429</v>
      </c>
      <c r="E33" s="617"/>
      <c r="F33" s="618"/>
      <c r="G33" s="629">
        <f>'прил 1'!I51</f>
        <v>422</v>
      </c>
      <c r="H33" s="630"/>
      <c r="I33" s="630"/>
      <c r="J33" s="630"/>
      <c r="K33" s="631"/>
      <c r="L33" s="629">
        <f>'прил 1'!N51</f>
        <v>417</v>
      </c>
      <c r="M33" s="630"/>
      <c r="N33" s="630"/>
      <c r="O33" s="630"/>
      <c r="P33" s="631"/>
      <c r="Q33" s="210"/>
    </row>
    <row r="34" spans="2:17" ht="13.5">
      <c r="B34" s="210"/>
      <c r="C34" s="222" t="s">
        <v>463</v>
      </c>
      <c r="D34" s="616" t="s">
        <v>430</v>
      </c>
      <c r="E34" s="617"/>
      <c r="F34" s="618"/>
      <c r="G34" s="629">
        <f>'прил 1'!I52</f>
        <v>0</v>
      </c>
      <c r="H34" s="630"/>
      <c r="I34" s="630"/>
      <c r="J34" s="630"/>
      <c r="K34" s="631"/>
      <c r="L34" s="629">
        <f>'прил 1'!N52</f>
        <v>0</v>
      </c>
      <c r="M34" s="630"/>
      <c r="N34" s="630"/>
      <c r="O34" s="630"/>
      <c r="P34" s="631"/>
      <c r="Q34" s="210"/>
    </row>
    <row r="35" spans="2:17" s="225" customFormat="1" ht="30" customHeight="1">
      <c r="B35" s="223"/>
      <c r="C35" s="226" t="s">
        <v>385</v>
      </c>
      <c r="D35" s="653" t="s">
        <v>479</v>
      </c>
      <c r="E35" s="654"/>
      <c r="F35" s="655"/>
      <c r="G35" s="672">
        <f>G15+G25</f>
        <v>2697</v>
      </c>
      <c r="H35" s="673"/>
      <c r="I35" s="673"/>
      <c r="J35" s="673"/>
      <c r="K35" s="674"/>
      <c r="L35" s="672">
        <f>L15+L25</f>
        <v>2680</v>
      </c>
      <c r="M35" s="673"/>
      <c r="N35" s="673"/>
      <c r="O35" s="673"/>
      <c r="P35" s="674"/>
      <c r="Q35" s="223"/>
    </row>
    <row r="36" spans="2:17" ht="13.5">
      <c r="B36" s="210"/>
      <c r="C36" s="237" t="s">
        <v>386</v>
      </c>
      <c r="D36" s="659" t="s">
        <v>431</v>
      </c>
      <c r="E36" s="660"/>
      <c r="F36" s="661"/>
      <c r="G36" s="678"/>
      <c r="H36" s="679"/>
      <c r="I36" s="679"/>
      <c r="J36" s="679"/>
      <c r="K36" s="680"/>
      <c r="L36" s="678"/>
      <c r="M36" s="679"/>
      <c r="N36" s="679"/>
      <c r="O36" s="679"/>
      <c r="P36" s="680"/>
      <c r="Q36" s="210"/>
    </row>
    <row r="37" spans="2:17" ht="13.5">
      <c r="B37" s="210"/>
      <c r="C37" s="220"/>
      <c r="D37" s="641" t="s">
        <v>190</v>
      </c>
      <c r="E37" s="642"/>
      <c r="F37" s="643"/>
      <c r="G37" s="663"/>
      <c r="H37" s="664"/>
      <c r="I37" s="664"/>
      <c r="J37" s="664"/>
      <c r="K37" s="665"/>
      <c r="L37" s="663"/>
      <c r="M37" s="664"/>
      <c r="N37" s="664"/>
      <c r="O37" s="664"/>
      <c r="P37" s="665"/>
      <c r="Q37" s="210"/>
    </row>
    <row r="38" spans="2:17" ht="13.5">
      <c r="B38" s="210"/>
      <c r="C38" s="231" t="s">
        <v>464</v>
      </c>
      <c r="D38" s="656" t="s">
        <v>432</v>
      </c>
      <c r="E38" s="657"/>
      <c r="F38" s="658"/>
      <c r="G38" s="695">
        <f>SUM(G40:K45)</f>
        <v>0</v>
      </c>
      <c r="H38" s="696"/>
      <c r="I38" s="696"/>
      <c r="J38" s="696"/>
      <c r="K38" s="697"/>
      <c r="L38" s="695">
        <f>SUM(L40:P45)</f>
        <v>0</v>
      </c>
      <c r="M38" s="696"/>
      <c r="N38" s="696"/>
      <c r="O38" s="696"/>
      <c r="P38" s="697"/>
      <c r="Q38" s="210"/>
    </row>
    <row r="39" spans="2:17" ht="13.5">
      <c r="B39" s="210"/>
      <c r="C39" s="220"/>
      <c r="D39" s="641" t="s">
        <v>67</v>
      </c>
      <c r="E39" s="642"/>
      <c r="F39" s="642"/>
      <c r="G39" s="663"/>
      <c r="H39" s="664"/>
      <c r="I39" s="664"/>
      <c r="J39" s="664"/>
      <c r="K39" s="665"/>
      <c r="L39" s="664"/>
      <c r="M39" s="664"/>
      <c r="N39" s="664"/>
      <c r="O39" s="664"/>
      <c r="P39" s="665"/>
      <c r="Q39" s="210"/>
    </row>
    <row r="40" spans="2:17" ht="13.5">
      <c r="B40" s="210"/>
      <c r="C40" s="221" t="s">
        <v>465</v>
      </c>
      <c r="D40" s="626" t="s">
        <v>433</v>
      </c>
      <c r="E40" s="627"/>
      <c r="F40" s="627"/>
      <c r="G40" s="632">
        <f>'прил 1'!I71</f>
        <v>0</v>
      </c>
      <c r="H40" s="633"/>
      <c r="I40" s="633"/>
      <c r="J40" s="633"/>
      <c r="K40" s="634"/>
      <c r="L40" s="632">
        <f>'прил 1'!N71</f>
        <v>0</v>
      </c>
      <c r="M40" s="633"/>
      <c r="N40" s="633"/>
      <c r="O40" s="633"/>
      <c r="P40" s="634"/>
      <c r="Q40" s="210"/>
    </row>
    <row r="41" spans="2:17" ht="13.5">
      <c r="B41" s="210"/>
      <c r="C41" s="222" t="s">
        <v>466</v>
      </c>
      <c r="D41" s="616" t="s">
        <v>434</v>
      </c>
      <c r="E41" s="617"/>
      <c r="F41" s="618"/>
      <c r="G41" s="632">
        <f>'прил 1'!I72</f>
        <v>0</v>
      </c>
      <c r="H41" s="633"/>
      <c r="I41" s="633"/>
      <c r="J41" s="633"/>
      <c r="K41" s="634"/>
      <c r="L41" s="632">
        <f>'прил 1'!N72</f>
        <v>0</v>
      </c>
      <c r="M41" s="633"/>
      <c r="N41" s="633"/>
      <c r="O41" s="633"/>
      <c r="P41" s="634"/>
      <c r="Q41" s="210"/>
    </row>
    <row r="42" spans="2:17" ht="13.5">
      <c r="B42" s="210"/>
      <c r="C42" s="222" t="s">
        <v>467</v>
      </c>
      <c r="D42" s="616" t="s">
        <v>435</v>
      </c>
      <c r="E42" s="617"/>
      <c r="F42" s="618"/>
      <c r="G42" s="632">
        <f>'прил 1'!I73</f>
        <v>0</v>
      </c>
      <c r="H42" s="633"/>
      <c r="I42" s="633"/>
      <c r="J42" s="633"/>
      <c r="K42" s="634"/>
      <c r="L42" s="632">
        <f>'прил 1'!N73</f>
        <v>0</v>
      </c>
      <c r="M42" s="633"/>
      <c r="N42" s="633"/>
      <c r="O42" s="633"/>
      <c r="P42" s="634"/>
      <c r="Q42" s="210"/>
    </row>
    <row r="43" spans="2:17" ht="13.5">
      <c r="B43" s="210"/>
      <c r="C43" s="222" t="s">
        <v>468</v>
      </c>
      <c r="D43" s="616" t="s">
        <v>436</v>
      </c>
      <c r="E43" s="617"/>
      <c r="F43" s="618"/>
      <c r="G43" s="632">
        <f>'прил 1'!I74</f>
        <v>0</v>
      </c>
      <c r="H43" s="633"/>
      <c r="I43" s="633"/>
      <c r="J43" s="633"/>
      <c r="K43" s="634"/>
      <c r="L43" s="632">
        <f>'прил 1'!N74</f>
        <v>0</v>
      </c>
      <c r="M43" s="633"/>
      <c r="N43" s="633"/>
      <c r="O43" s="633"/>
      <c r="P43" s="634"/>
      <c r="Q43" s="210"/>
    </row>
    <row r="44" spans="2:17" ht="13.5">
      <c r="B44" s="210"/>
      <c r="C44" s="222" t="s">
        <v>469</v>
      </c>
      <c r="D44" s="616" t="s">
        <v>437</v>
      </c>
      <c r="E44" s="617"/>
      <c r="F44" s="618"/>
      <c r="G44" s="632">
        <f>'прил 1'!I75</f>
        <v>0</v>
      </c>
      <c r="H44" s="633"/>
      <c r="I44" s="633"/>
      <c r="J44" s="633"/>
      <c r="K44" s="634"/>
      <c r="L44" s="632">
        <f>'прил 1'!N75</f>
        <v>0</v>
      </c>
      <c r="M44" s="633"/>
      <c r="N44" s="633"/>
      <c r="O44" s="633"/>
      <c r="P44" s="634"/>
      <c r="Q44" s="210"/>
    </row>
    <row r="45" spans="2:17" ht="13.5">
      <c r="B45" s="210"/>
      <c r="C45" s="222" t="s">
        <v>470</v>
      </c>
      <c r="D45" s="616" t="s">
        <v>438</v>
      </c>
      <c r="E45" s="617"/>
      <c r="F45" s="618"/>
      <c r="G45" s="632">
        <f>'прил 1'!I76</f>
        <v>0</v>
      </c>
      <c r="H45" s="633"/>
      <c r="I45" s="633"/>
      <c r="J45" s="633"/>
      <c r="K45" s="634"/>
      <c r="L45" s="632">
        <f>'прил 1'!N76</f>
        <v>0</v>
      </c>
      <c r="M45" s="633"/>
      <c r="N45" s="633"/>
      <c r="O45" s="633"/>
      <c r="P45" s="634"/>
      <c r="Q45" s="210"/>
    </row>
    <row r="46" spans="2:17" s="232" customFormat="1" ht="13.5">
      <c r="B46" s="233"/>
      <c r="C46" s="230" t="s">
        <v>471</v>
      </c>
      <c r="D46" s="619" t="s">
        <v>481</v>
      </c>
      <c r="E46" s="620"/>
      <c r="F46" s="621"/>
      <c r="G46" s="675">
        <f>SUM(G48:K54)</f>
        <v>268</v>
      </c>
      <c r="H46" s="676"/>
      <c r="I46" s="676"/>
      <c r="J46" s="676"/>
      <c r="K46" s="677"/>
      <c r="L46" s="675">
        <f>SUM(L48:P54)</f>
        <v>226</v>
      </c>
      <c r="M46" s="676"/>
      <c r="N46" s="676"/>
      <c r="O46" s="676"/>
      <c r="P46" s="677"/>
      <c r="Q46" s="233"/>
    </row>
    <row r="47" spans="2:17" ht="13.5">
      <c r="B47" s="210"/>
      <c r="C47" s="220"/>
      <c r="D47" s="641" t="s">
        <v>67</v>
      </c>
      <c r="E47" s="642"/>
      <c r="F47" s="643"/>
      <c r="G47" s="663"/>
      <c r="H47" s="664"/>
      <c r="I47" s="664"/>
      <c r="J47" s="664"/>
      <c r="K47" s="665"/>
      <c r="L47" s="663"/>
      <c r="M47" s="664"/>
      <c r="N47" s="664"/>
      <c r="O47" s="664"/>
      <c r="P47" s="665"/>
      <c r="Q47" s="210"/>
    </row>
    <row r="48" spans="2:17" ht="13.5">
      <c r="B48" s="210"/>
      <c r="C48" s="221" t="s">
        <v>472</v>
      </c>
      <c r="D48" s="626" t="s">
        <v>439</v>
      </c>
      <c r="E48" s="627"/>
      <c r="F48" s="628"/>
      <c r="G48" s="632">
        <f>'прил 1'!I79</f>
        <v>0</v>
      </c>
      <c r="H48" s="633"/>
      <c r="I48" s="633"/>
      <c r="J48" s="633"/>
      <c r="K48" s="634"/>
      <c r="L48" s="632">
        <f>'прил 1'!N79</f>
        <v>0</v>
      </c>
      <c r="M48" s="633"/>
      <c r="N48" s="633"/>
      <c r="O48" s="633"/>
      <c r="P48" s="634"/>
      <c r="Q48" s="210"/>
    </row>
    <row r="49" spans="2:17" ht="13.5">
      <c r="B49" s="210"/>
      <c r="C49" s="222" t="s">
        <v>473</v>
      </c>
      <c r="D49" s="616" t="s">
        <v>440</v>
      </c>
      <c r="E49" s="617"/>
      <c r="F49" s="618"/>
      <c r="G49" s="632">
        <f>'прил 1'!I80</f>
        <v>0</v>
      </c>
      <c r="H49" s="633"/>
      <c r="I49" s="633"/>
      <c r="J49" s="633"/>
      <c r="K49" s="634"/>
      <c r="L49" s="632">
        <f>'прил 1'!N80</f>
        <v>0</v>
      </c>
      <c r="M49" s="633"/>
      <c r="N49" s="633"/>
      <c r="O49" s="633"/>
      <c r="P49" s="634"/>
      <c r="Q49" s="210"/>
    </row>
    <row r="50" spans="2:17" ht="13.5">
      <c r="B50" s="210"/>
      <c r="C50" s="222" t="s">
        <v>474</v>
      </c>
      <c r="D50" s="616" t="s">
        <v>441</v>
      </c>
      <c r="E50" s="617"/>
      <c r="F50" s="618"/>
      <c r="G50" s="632">
        <f>'прил 1'!I81</f>
        <v>268</v>
      </c>
      <c r="H50" s="633"/>
      <c r="I50" s="633"/>
      <c r="J50" s="633"/>
      <c r="K50" s="634"/>
      <c r="L50" s="632">
        <f>'прил 1'!N81</f>
        <v>226</v>
      </c>
      <c r="M50" s="633"/>
      <c r="N50" s="633"/>
      <c r="O50" s="633"/>
      <c r="P50" s="634"/>
      <c r="Q50" s="210"/>
    </row>
    <row r="51" spans="2:17" ht="13.5">
      <c r="B51" s="210"/>
      <c r="C51" s="222" t="s">
        <v>475</v>
      </c>
      <c r="D51" s="616" t="s">
        <v>442</v>
      </c>
      <c r="E51" s="617"/>
      <c r="F51" s="618"/>
      <c r="G51" s="629">
        <f>'прил 1'!I91</f>
        <v>0</v>
      </c>
      <c r="H51" s="630"/>
      <c r="I51" s="630"/>
      <c r="J51" s="630"/>
      <c r="K51" s="631"/>
      <c r="L51" s="629">
        <f>'прил 1'!N91</f>
        <v>0</v>
      </c>
      <c r="M51" s="630"/>
      <c r="N51" s="630"/>
      <c r="O51" s="630"/>
      <c r="P51" s="631"/>
      <c r="Q51" s="210"/>
    </row>
    <row r="52" spans="2:17" ht="13.5">
      <c r="B52" s="210"/>
      <c r="C52" s="222" t="s">
        <v>476</v>
      </c>
      <c r="D52" s="616" t="s">
        <v>436</v>
      </c>
      <c r="E52" s="617"/>
      <c r="F52" s="618"/>
      <c r="G52" s="629">
        <f>'прил 1'!I92</f>
        <v>0</v>
      </c>
      <c r="H52" s="630"/>
      <c r="I52" s="630"/>
      <c r="J52" s="630"/>
      <c r="K52" s="631"/>
      <c r="L52" s="629">
        <f>'прил 1'!N92</f>
        <v>0</v>
      </c>
      <c r="M52" s="630"/>
      <c r="N52" s="630"/>
      <c r="O52" s="630"/>
      <c r="P52" s="631"/>
      <c r="Q52" s="210"/>
    </row>
    <row r="53" spans="2:17" ht="13.5">
      <c r="B53" s="210"/>
      <c r="C53" s="222" t="s">
        <v>477</v>
      </c>
      <c r="D53" s="616" t="s">
        <v>437</v>
      </c>
      <c r="E53" s="617"/>
      <c r="F53" s="618"/>
      <c r="G53" s="629">
        <f>'прил 1'!I93</f>
        <v>0</v>
      </c>
      <c r="H53" s="630"/>
      <c r="I53" s="630"/>
      <c r="J53" s="630"/>
      <c r="K53" s="631"/>
      <c r="L53" s="629">
        <f>'прил 1'!N93</f>
        <v>0</v>
      </c>
      <c r="M53" s="630"/>
      <c r="N53" s="630"/>
      <c r="O53" s="630"/>
      <c r="P53" s="631"/>
      <c r="Q53" s="210"/>
    </row>
    <row r="54" spans="2:17" ht="13.5">
      <c r="B54" s="210"/>
      <c r="C54" s="222" t="s">
        <v>478</v>
      </c>
      <c r="D54" s="616" t="s">
        <v>443</v>
      </c>
      <c r="E54" s="617"/>
      <c r="F54" s="618"/>
      <c r="G54" s="629">
        <f>'прил 1'!I94</f>
        <v>0</v>
      </c>
      <c r="H54" s="630"/>
      <c r="I54" s="630"/>
      <c r="J54" s="630"/>
      <c r="K54" s="631"/>
      <c r="L54" s="629">
        <f>'прил 1'!N94</f>
        <v>0</v>
      </c>
      <c r="M54" s="630"/>
      <c r="N54" s="630"/>
      <c r="O54" s="630"/>
      <c r="P54" s="631"/>
      <c r="Q54" s="210"/>
    </row>
    <row r="55" spans="2:20" s="228" customFormat="1" ht="30" customHeight="1">
      <c r="B55" s="227"/>
      <c r="C55" s="224" t="s">
        <v>387</v>
      </c>
      <c r="D55" s="638" t="s">
        <v>480</v>
      </c>
      <c r="E55" s="639"/>
      <c r="F55" s="640"/>
      <c r="G55" s="623">
        <f>G38+G46</f>
        <v>268</v>
      </c>
      <c r="H55" s="624"/>
      <c r="I55" s="624"/>
      <c r="J55" s="624"/>
      <c r="K55" s="625"/>
      <c r="L55" s="623">
        <f>L38+L46</f>
        <v>226</v>
      </c>
      <c r="M55" s="624"/>
      <c r="N55" s="624"/>
      <c r="O55" s="624"/>
      <c r="P55" s="625"/>
      <c r="Q55" s="227"/>
      <c r="S55" s="235">
        <f>'прил 1'!I61</f>
        <v>179</v>
      </c>
      <c r="T55" s="236">
        <f>'прил 1'!N61</f>
        <v>179</v>
      </c>
    </row>
    <row r="56" spans="2:20" s="228" customFormat="1" ht="13.5">
      <c r="B56" s="227"/>
      <c r="C56" s="234" t="s">
        <v>388</v>
      </c>
      <c r="D56" s="635" t="s">
        <v>484</v>
      </c>
      <c r="E56" s="636"/>
      <c r="F56" s="637"/>
      <c r="G56" s="698">
        <f>G35-G55</f>
        <v>2429</v>
      </c>
      <c r="H56" s="699"/>
      <c r="I56" s="699"/>
      <c r="J56" s="699"/>
      <c r="K56" s="700"/>
      <c r="L56" s="698">
        <f>L35-L55</f>
        <v>2454</v>
      </c>
      <c r="M56" s="699"/>
      <c r="N56" s="699"/>
      <c r="O56" s="699"/>
      <c r="P56" s="700"/>
      <c r="Q56" s="227"/>
      <c r="S56" s="235">
        <f>G56</f>
        <v>2429</v>
      </c>
      <c r="T56" s="235">
        <f>L56</f>
        <v>2454</v>
      </c>
    </row>
    <row r="57" spans="2:20" s="228" customFormat="1" ht="13.5">
      <c r="B57" s="227"/>
      <c r="C57" s="238"/>
      <c r="D57" s="239"/>
      <c r="E57" s="239"/>
      <c r="F57" s="239"/>
      <c r="G57" s="240"/>
      <c r="H57" s="240"/>
      <c r="I57" s="240"/>
      <c r="J57" s="240"/>
      <c r="K57" s="240"/>
      <c r="L57" s="240"/>
      <c r="M57" s="240"/>
      <c r="N57" s="240"/>
      <c r="O57" s="240"/>
      <c r="P57" s="240"/>
      <c r="Q57" s="227"/>
      <c r="S57" s="235"/>
      <c r="T57" s="235"/>
    </row>
    <row r="58" spans="2:20" s="228" customFormat="1" ht="13.5">
      <c r="B58" s="227"/>
      <c r="C58" s="489" t="s">
        <v>62</v>
      </c>
      <c r="D58" s="489"/>
      <c r="E58" s="95"/>
      <c r="F58" s="490"/>
      <c r="G58" s="490"/>
      <c r="H58" s="240"/>
      <c r="I58" s="240"/>
      <c r="J58" s="490" t="str">
        <f>IF('прил 1'!I98=0," ",'прил 1'!I98)</f>
        <v>М. В. Максимов</v>
      </c>
      <c r="K58" s="490"/>
      <c r="L58" s="490"/>
      <c r="M58" s="490"/>
      <c r="N58" s="490"/>
      <c r="O58" s="490"/>
      <c r="P58" s="240"/>
      <c r="Q58" s="227"/>
      <c r="S58" s="235"/>
      <c r="T58" s="235"/>
    </row>
    <row r="59" spans="2:20" s="241" customFormat="1" ht="12">
      <c r="B59" s="242"/>
      <c r="C59" s="22"/>
      <c r="D59" s="22"/>
      <c r="E59" s="242"/>
      <c r="F59" s="622" t="s">
        <v>64</v>
      </c>
      <c r="G59" s="622"/>
      <c r="H59" s="243"/>
      <c r="I59" s="243"/>
      <c r="J59" s="354" t="s">
        <v>60</v>
      </c>
      <c r="K59" s="354"/>
      <c r="L59" s="354"/>
      <c r="M59" s="354"/>
      <c r="N59" s="354"/>
      <c r="O59" s="354"/>
      <c r="P59" s="243"/>
      <c r="Q59" s="242"/>
      <c r="S59" s="244"/>
      <c r="T59" s="244"/>
    </row>
    <row r="60" spans="2:20" s="228" customFormat="1" ht="13.5">
      <c r="B60" s="227"/>
      <c r="C60" s="489" t="s">
        <v>63</v>
      </c>
      <c r="D60" s="489"/>
      <c r="E60" s="95"/>
      <c r="F60" s="490"/>
      <c r="G60" s="490"/>
      <c r="H60" s="240"/>
      <c r="I60" s="240"/>
      <c r="J60" s="490" t="str">
        <f>IF('прил 1'!I100=0," ",'прил 1'!I100)</f>
        <v>Т. В. Бельская</v>
      </c>
      <c r="K60" s="490"/>
      <c r="L60" s="490"/>
      <c r="M60" s="490"/>
      <c r="N60" s="490"/>
      <c r="O60" s="490"/>
      <c r="P60" s="240"/>
      <c r="Q60" s="227"/>
      <c r="S60" s="235"/>
      <c r="T60" s="235"/>
    </row>
    <row r="61" spans="2:17" ht="13.5">
      <c r="B61" s="210"/>
      <c r="C61" s="210"/>
      <c r="D61" s="210"/>
      <c r="E61" s="245"/>
      <c r="F61" s="622" t="s">
        <v>64</v>
      </c>
      <c r="G61" s="622"/>
      <c r="H61" s="210"/>
      <c r="I61" s="210"/>
      <c r="J61" s="354" t="s">
        <v>60</v>
      </c>
      <c r="K61" s="354"/>
      <c r="L61" s="354"/>
      <c r="M61" s="354"/>
      <c r="N61" s="354"/>
      <c r="O61" s="354"/>
      <c r="P61" s="210"/>
      <c r="Q61" s="210"/>
    </row>
    <row r="62" spans="2:17" ht="6" customHeight="1">
      <c r="B62" s="210"/>
      <c r="C62" s="210"/>
      <c r="D62" s="210"/>
      <c r="E62" s="210"/>
      <c r="F62" s="210"/>
      <c r="G62" s="210"/>
      <c r="H62" s="210"/>
      <c r="I62" s="210"/>
      <c r="J62" s="210"/>
      <c r="K62" s="210"/>
      <c r="L62" s="210"/>
      <c r="M62" s="210"/>
      <c r="N62" s="210"/>
      <c r="O62" s="210"/>
      <c r="P62" s="210"/>
      <c r="Q62" s="210"/>
    </row>
    <row r="63" spans="2:17" ht="13.5">
      <c r="B63" s="210"/>
      <c r="C63" s="210"/>
      <c r="D63" s="210"/>
      <c r="E63" s="210"/>
      <c r="F63" s="210"/>
      <c r="G63" s="210"/>
      <c r="H63" s="210"/>
      <c r="I63" s="210"/>
      <c r="J63" s="210"/>
      <c r="K63" s="210"/>
      <c r="L63" s="210"/>
      <c r="M63" s="210"/>
      <c r="N63" s="210"/>
      <c r="O63" s="210"/>
      <c r="P63" s="210"/>
      <c r="Q63" s="210"/>
    </row>
    <row r="64" spans="2:17" ht="13.5">
      <c r="B64" s="210"/>
      <c r="C64" s="210"/>
      <c r="D64" s="210"/>
      <c r="E64" s="210"/>
      <c r="F64" s="210"/>
      <c r="G64" s="210"/>
      <c r="H64" s="210"/>
      <c r="I64" s="210"/>
      <c r="J64" s="210"/>
      <c r="K64" s="210"/>
      <c r="L64" s="210"/>
      <c r="M64" s="210"/>
      <c r="N64" s="210"/>
      <c r="O64" s="210"/>
      <c r="P64" s="210"/>
      <c r="Q64" s="210"/>
    </row>
    <row r="65" spans="2:17" ht="13.5">
      <c r="B65" s="210"/>
      <c r="C65" s="210"/>
      <c r="D65" s="210"/>
      <c r="E65" s="210"/>
      <c r="F65" s="210"/>
      <c r="G65" s="210"/>
      <c r="H65" s="210"/>
      <c r="I65" s="210"/>
      <c r="J65" s="210"/>
      <c r="K65" s="210"/>
      <c r="L65" s="210"/>
      <c r="M65" s="210"/>
      <c r="N65" s="210"/>
      <c r="O65" s="210"/>
      <c r="P65" s="210"/>
      <c r="Q65" s="210"/>
    </row>
    <row r="66" spans="2:17" ht="13.5">
      <c r="B66" s="210"/>
      <c r="C66" s="210"/>
      <c r="D66" s="210"/>
      <c r="E66" s="210"/>
      <c r="F66" s="210"/>
      <c r="G66" s="210"/>
      <c r="H66" s="210"/>
      <c r="I66" s="210"/>
      <c r="J66" s="210"/>
      <c r="K66" s="210"/>
      <c r="L66" s="210"/>
      <c r="M66" s="210"/>
      <c r="N66" s="210"/>
      <c r="O66" s="210"/>
      <c r="P66" s="210"/>
      <c r="Q66" s="210"/>
    </row>
    <row r="67" spans="2:17" ht="13.5">
      <c r="B67" s="210"/>
      <c r="C67" s="210"/>
      <c r="D67" s="210"/>
      <c r="E67" s="210"/>
      <c r="F67" s="210"/>
      <c r="G67" s="210"/>
      <c r="H67" s="210"/>
      <c r="I67" s="210"/>
      <c r="J67" s="210"/>
      <c r="K67" s="210"/>
      <c r="L67" s="210"/>
      <c r="M67" s="210"/>
      <c r="N67" s="210"/>
      <c r="O67" s="210"/>
      <c r="P67" s="210"/>
      <c r="Q67" s="210"/>
    </row>
    <row r="68" spans="2:17" ht="13.5">
      <c r="B68" s="210"/>
      <c r="C68" s="210"/>
      <c r="D68" s="210"/>
      <c r="E68" s="210"/>
      <c r="F68" s="210"/>
      <c r="G68" s="210"/>
      <c r="H68" s="210"/>
      <c r="I68" s="210"/>
      <c r="J68" s="210"/>
      <c r="K68" s="210"/>
      <c r="L68" s="210"/>
      <c r="M68" s="210"/>
      <c r="N68" s="210"/>
      <c r="O68" s="210"/>
      <c r="P68" s="210"/>
      <c r="Q68" s="210"/>
    </row>
    <row r="69" spans="2:17" ht="13.5">
      <c r="B69" s="210"/>
      <c r="C69" s="210"/>
      <c r="D69" s="210"/>
      <c r="E69" s="210"/>
      <c r="F69" s="210"/>
      <c r="G69" s="210"/>
      <c r="H69" s="210"/>
      <c r="I69" s="210"/>
      <c r="J69" s="210"/>
      <c r="K69" s="210"/>
      <c r="L69" s="210"/>
      <c r="M69" s="210"/>
      <c r="N69" s="210"/>
      <c r="O69" s="210"/>
      <c r="P69" s="210"/>
      <c r="Q69" s="210"/>
    </row>
    <row r="70" spans="2:17" ht="13.5">
      <c r="B70" s="210"/>
      <c r="C70" s="210"/>
      <c r="D70" s="210"/>
      <c r="E70" s="210"/>
      <c r="F70" s="210"/>
      <c r="G70" s="210"/>
      <c r="H70" s="210"/>
      <c r="I70" s="210"/>
      <c r="J70" s="210"/>
      <c r="K70" s="210"/>
      <c r="L70" s="210"/>
      <c r="M70" s="210"/>
      <c r="N70" s="210"/>
      <c r="O70" s="210"/>
      <c r="P70" s="210"/>
      <c r="Q70" s="210"/>
    </row>
    <row r="71" spans="2:17" ht="13.5">
      <c r="B71" s="210"/>
      <c r="C71" s="210"/>
      <c r="D71" s="210"/>
      <c r="E71" s="210"/>
      <c r="F71" s="210"/>
      <c r="G71" s="210"/>
      <c r="H71" s="210"/>
      <c r="I71" s="210"/>
      <c r="J71" s="210"/>
      <c r="K71" s="210"/>
      <c r="L71" s="210"/>
      <c r="M71" s="210"/>
      <c r="N71" s="210"/>
      <c r="O71" s="210"/>
      <c r="P71" s="210"/>
      <c r="Q71" s="210"/>
    </row>
    <row r="72" spans="2:17" ht="13.5">
      <c r="B72" s="210"/>
      <c r="C72" s="210"/>
      <c r="D72" s="210"/>
      <c r="E72" s="210"/>
      <c r="F72" s="210"/>
      <c r="G72" s="210"/>
      <c r="H72" s="210"/>
      <c r="I72" s="210"/>
      <c r="J72" s="210"/>
      <c r="K72" s="210"/>
      <c r="L72" s="210"/>
      <c r="M72" s="210"/>
      <c r="N72" s="210"/>
      <c r="O72" s="210"/>
      <c r="P72" s="210"/>
      <c r="Q72" s="210"/>
    </row>
    <row r="73" spans="2:17" ht="13.5">
      <c r="B73" s="210"/>
      <c r="C73" s="210"/>
      <c r="D73" s="210"/>
      <c r="E73" s="210"/>
      <c r="F73" s="210"/>
      <c r="G73" s="210"/>
      <c r="H73" s="210"/>
      <c r="I73" s="210"/>
      <c r="J73" s="210"/>
      <c r="K73" s="210"/>
      <c r="L73" s="210"/>
      <c r="M73" s="210"/>
      <c r="N73" s="210"/>
      <c r="O73" s="210"/>
      <c r="P73" s="210"/>
      <c r="Q73" s="210"/>
    </row>
    <row r="74" spans="2:17" ht="13.5">
      <c r="B74" s="210"/>
      <c r="C74" s="210"/>
      <c r="D74" s="210"/>
      <c r="E74" s="210"/>
      <c r="F74" s="210"/>
      <c r="G74" s="210"/>
      <c r="H74" s="210"/>
      <c r="I74" s="210"/>
      <c r="J74" s="210"/>
      <c r="K74" s="210"/>
      <c r="L74" s="210"/>
      <c r="M74" s="210"/>
      <c r="N74" s="210"/>
      <c r="O74" s="210"/>
      <c r="P74" s="210"/>
      <c r="Q74" s="210"/>
    </row>
    <row r="75" spans="2:17" ht="13.5">
      <c r="B75" s="210"/>
      <c r="C75" s="210"/>
      <c r="D75" s="210"/>
      <c r="E75" s="210"/>
      <c r="F75" s="210"/>
      <c r="G75" s="210"/>
      <c r="H75" s="210"/>
      <c r="I75" s="210"/>
      <c r="J75" s="210"/>
      <c r="K75" s="210"/>
      <c r="L75" s="210"/>
      <c r="M75" s="210"/>
      <c r="N75" s="210"/>
      <c r="O75" s="210"/>
      <c r="P75" s="210"/>
      <c r="Q75" s="210"/>
    </row>
    <row r="76" spans="2:17" ht="13.5">
      <c r="B76" s="210"/>
      <c r="C76" s="210"/>
      <c r="D76" s="210"/>
      <c r="E76" s="210"/>
      <c r="F76" s="210"/>
      <c r="G76" s="210"/>
      <c r="H76" s="210"/>
      <c r="I76" s="210"/>
      <c r="J76" s="210"/>
      <c r="K76" s="210"/>
      <c r="L76" s="210"/>
      <c r="M76" s="210"/>
      <c r="N76" s="210"/>
      <c r="O76" s="210"/>
      <c r="P76" s="210"/>
      <c r="Q76" s="210"/>
    </row>
    <row r="77" spans="2:17" ht="13.5">
      <c r="B77" s="210"/>
      <c r="C77" s="210"/>
      <c r="D77" s="210"/>
      <c r="E77" s="210"/>
      <c r="F77" s="210"/>
      <c r="G77" s="210"/>
      <c r="H77" s="210"/>
      <c r="I77" s="210"/>
      <c r="J77" s="210"/>
      <c r="K77" s="210"/>
      <c r="L77" s="210"/>
      <c r="M77" s="210"/>
      <c r="N77" s="210"/>
      <c r="O77" s="210"/>
      <c r="P77" s="210"/>
      <c r="Q77" s="210"/>
    </row>
    <row r="78" spans="2:17" ht="13.5">
      <c r="B78" s="210"/>
      <c r="C78" s="210"/>
      <c r="D78" s="210"/>
      <c r="E78" s="210"/>
      <c r="F78" s="210"/>
      <c r="G78" s="210"/>
      <c r="H78" s="210"/>
      <c r="I78" s="210"/>
      <c r="J78" s="210"/>
      <c r="K78" s="210"/>
      <c r="L78" s="210"/>
      <c r="M78" s="210"/>
      <c r="N78" s="210"/>
      <c r="O78" s="210"/>
      <c r="P78" s="210"/>
      <c r="Q78" s="210"/>
    </row>
    <row r="79" spans="2:17" ht="13.5">
      <c r="B79" s="210"/>
      <c r="C79" s="210"/>
      <c r="D79" s="210"/>
      <c r="E79" s="210"/>
      <c r="F79" s="210"/>
      <c r="G79" s="210"/>
      <c r="H79" s="210"/>
      <c r="I79" s="210"/>
      <c r="J79" s="210"/>
      <c r="K79" s="210"/>
      <c r="L79" s="210"/>
      <c r="M79" s="210"/>
      <c r="N79" s="210"/>
      <c r="O79" s="210"/>
      <c r="P79" s="210"/>
      <c r="Q79" s="210"/>
    </row>
    <row r="80" spans="2:17" ht="13.5">
      <c r="B80" s="210"/>
      <c r="C80" s="210"/>
      <c r="D80" s="210"/>
      <c r="E80" s="210"/>
      <c r="F80" s="210"/>
      <c r="G80" s="210"/>
      <c r="H80" s="210"/>
      <c r="I80" s="210"/>
      <c r="J80" s="210"/>
      <c r="K80" s="210"/>
      <c r="L80" s="210"/>
      <c r="M80" s="210"/>
      <c r="N80" s="210"/>
      <c r="O80" s="210"/>
      <c r="P80" s="210"/>
      <c r="Q80" s="210"/>
    </row>
    <row r="81" spans="2:17" ht="13.5">
      <c r="B81" s="210"/>
      <c r="C81" s="210"/>
      <c r="D81" s="210"/>
      <c r="E81" s="210"/>
      <c r="F81" s="210"/>
      <c r="G81" s="210"/>
      <c r="H81" s="210"/>
      <c r="I81" s="210"/>
      <c r="J81" s="210"/>
      <c r="K81" s="210"/>
      <c r="L81" s="210"/>
      <c r="M81" s="210"/>
      <c r="N81" s="210"/>
      <c r="O81" s="210"/>
      <c r="P81" s="210"/>
      <c r="Q81" s="210"/>
    </row>
    <row r="82" spans="2:17" ht="13.5">
      <c r="B82" s="210"/>
      <c r="C82" s="210"/>
      <c r="D82" s="210"/>
      <c r="E82" s="210"/>
      <c r="F82" s="210"/>
      <c r="G82" s="210"/>
      <c r="H82" s="210"/>
      <c r="I82" s="210"/>
      <c r="J82" s="210"/>
      <c r="K82" s="210"/>
      <c r="L82" s="210"/>
      <c r="M82" s="210"/>
      <c r="N82" s="210"/>
      <c r="O82" s="210"/>
      <c r="P82" s="210"/>
      <c r="Q82" s="210"/>
    </row>
    <row r="83" spans="2:20" ht="13.5">
      <c r="B83" s="210"/>
      <c r="C83" s="210"/>
      <c r="D83" s="210"/>
      <c r="E83" s="210"/>
      <c r="F83" s="210"/>
      <c r="G83" s="210"/>
      <c r="H83" s="210"/>
      <c r="I83" s="210"/>
      <c r="J83" s="210"/>
      <c r="K83" s="210"/>
      <c r="L83" s="210"/>
      <c r="M83" s="210"/>
      <c r="N83" s="210"/>
      <c r="O83" s="210"/>
      <c r="P83" s="210"/>
      <c r="Q83" s="210"/>
      <c r="S83" s="209" t="s">
        <v>482</v>
      </c>
      <c r="T83" s="209" t="s">
        <v>483</v>
      </c>
    </row>
    <row r="84" spans="2:17" ht="13.5">
      <c r="B84" s="210"/>
      <c r="C84" s="210"/>
      <c r="D84" s="210"/>
      <c r="E84" s="210"/>
      <c r="F84" s="210"/>
      <c r="G84" s="210"/>
      <c r="H84" s="210"/>
      <c r="I84" s="210"/>
      <c r="J84" s="210"/>
      <c r="K84" s="210"/>
      <c r="L84" s="210"/>
      <c r="M84" s="210"/>
      <c r="N84" s="210"/>
      <c r="O84" s="210"/>
      <c r="P84" s="210"/>
      <c r="Q84" s="210"/>
    </row>
    <row r="85" spans="2:17" ht="13.5">
      <c r="B85" s="210"/>
      <c r="C85" s="210"/>
      <c r="D85" s="210"/>
      <c r="E85" s="210"/>
      <c r="F85" s="210"/>
      <c r="G85" s="210"/>
      <c r="H85" s="210"/>
      <c r="I85" s="210"/>
      <c r="J85" s="210"/>
      <c r="K85" s="210"/>
      <c r="L85" s="210"/>
      <c r="M85" s="210"/>
      <c r="N85" s="210"/>
      <c r="O85" s="210"/>
      <c r="P85" s="210"/>
      <c r="Q85" s="210"/>
    </row>
    <row r="86" spans="2:17" ht="13.5">
      <c r="B86" s="210"/>
      <c r="C86" s="210"/>
      <c r="D86" s="210"/>
      <c r="E86" s="210"/>
      <c r="F86" s="210"/>
      <c r="G86" s="210"/>
      <c r="H86" s="210"/>
      <c r="I86" s="210"/>
      <c r="J86" s="210"/>
      <c r="K86" s="210"/>
      <c r="L86" s="210"/>
      <c r="M86" s="210"/>
      <c r="N86" s="210"/>
      <c r="O86" s="210"/>
      <c r="P86" s="210"/>
      <c r="Q86" s="210"/>
    </row>
    <row r="87" spans="2:17" ht="13.5">
      <c r="B87" s="210"/>
      <c r="C87" s="210"/>
      <c r="D87" s="210"/>
      <c r="E87" s="210"/>
      <c r="F87" s="210"/>
      <c r="G87" s="210"/>
      <c r="H87" s="210"/>
      <c r="I87" s="210"/>
      <c r="J87" s="210"/>
      <c r="K87" s="210"/>
      <c r="L87" s="210"/>
      <c r="M87" s="210"/>
      <c r="N87" s="210"/>
      <c r="O87" s="210"/>
      <c r="P87" s="210"/>
      <c r="Q87" s="210"/>
    </row>
    <row r="88" spans="2:17" ht="13.5">
      <c r="B88" s="210"/>
      <c r="C88" s="210"/>
      <c r="D88" s="210"/>
      <c r="E88" s="210"/>
      <c r="F88" s="210"/>
      <c r="G88" s="210"/>
      <c r="H88" s="210"/>
      <c r="I88" s="210"/>
      <c r="J88" s="210"/>
      <c r="K88" s="210"/>
      <c r="L88" s="210"/>
      <c r="M88" s="210"/>
      <c r="N88" s="210"/>
      <c r="O88" s="210"/>
      <c r="P88" s="210"/>
      <c r="Q88" s="210"/>
    </row>
    <row r="89" spans="2:17" ht="13.5">
      <c r="B89" s="210"/>
      <c r="C89" s="210"/>
      <c r="D89" s="210"/>
      <c r="E89" s="210"/>
      <c r="F89" s="210"/>
      <c r="G89" s="210"/>
      <c r="H89" s="210"/>
      <c r="I89" s="210"/>
      <c r="J89" s="210"/>
      <c r="K89" s="210"/>
      <c r="L89" s="210"/>
      <c r="M89" s="210"/>
      <c r="N89" s="210"/>
      <c r="O89" s="210"/>
      <c r="P89" s="210"/>
      <c r="Q89" s="210"/>
    </row>
    <row r="90" spans="2:17" ht="13.5">
      <c r="B90" s="210"/>
      <c r="C90" s="210"/>
      <c r="D90" s="210"/>
      <c r="E90" s="210"/>
      <c r="F90" s="210"/>
      <c r="G90" s="210"/>
      <c r="H90" s="210"/>
      <c r="I90" s="210"/>
      <c r="J90" s="210"/>
      <c r="K90" s="210"/>
      <c r="L90" s="210"/>
      <c r="M90" s="210"/>
      <c r="N90" s="210"/>
      <c r="O90" s="210"/>
      <c r="P90" s="210"/>
      <c r="Q90" s="210"/>
    </row>
    <row r="91" spans="2:17" ht="13.5">
      <c r="B91" s="210"/>
      <c r="C91" s="210"/>
      <c r="D91" s="210"/>
      <c r="E91" s="210"/>
      <c r="F91" s="210"/>
      <c r="G91" s="210"/>
      <c r="H91" s="210"/>
      <c r="I91" s="210"/>
      <c r="J91" s="210"/>
      <c r="K91" s="210"/>
      <c r="L91" s="210"/>
      <c r="M91" s="210"/>
      <c r="N91" s="210"/>
      <c r="O91" s="210"/>
      <c r="P91" s="210"/>
      <c r="Q91" s="210"/>
    </row>
    <row r="92" spans="2:17" ht="6.75" customHeight="1">
      <c r="B92" s="210"/>
      <c r="C92" s="210"/>
      <c r="D92" s="210"/>
      <c r="E92" s="210"/>
      <c r="F92" s="210"/>
      <c r="G92" s="210"/>
      <c r="H92" s="210"/>
      <c r="I92" s="210"/>
      <c r="J92" s="210"/>
      <c r="K92" s="210"/>
      <c r="L92" s="210"/>
      <c r="M92" s="210"/>
      <c r="N92" s="210"/>
      <c r="O92" s="210"/>
      <c r="P92" s="210"/>
      <c r="Q92" s="210"/>
    </row>
    <row r="93" spans="2:17" ht="6" customHeight="1">
      <c r="B93" s="210"/>
      <c r="C93" s="210"/>
      <c r="D93" s="210"/>
      <c r="E93" s="210"/>
      <c r="F93" s="210"/>
      <c r="G93" s="210"/>
      <c r="H93" s="210"/>
      <c r="I93" s="210"/>
      <c r="J93" s="210"/>
      <c r="K93" s="210"/>
      <c r="L93" s="210"/>
      <c r="M93" s="210"/>
      <c r="N93" s="210"/>
      <c r="O93" s="210"/>
      <c r="P93" s="210"/>
      <c r="Q93" s="210"/>
    </row>
  </sheetData>
  <sheetProtection/>
  <mergeCells count="157">
    <mergeCell ref="G29:K29"/>
    <mergeCell ref="D18:F18"/>
    <mergeCell ref="D19:F19"/>
    <mergeCell ref="D29:F29"/>
    <mergeCell ref="G13:K13"/>
    <mergeCell ref="D13:F13"/>
    <mergeCell ref="D24:F24"/>
    <mergeCell ref="D25:F25"/>
    <mergeCell ref="G19:K19"/>
    <mergeCell ref="G28:K28"/>
    <mergeCell ref="G34:K34"/>
    <mergeCell ref="D33:F33"/>
    <mergeCell ref="G36:K36"/>
    <mergeCell ref="D34:F34"/>
    <mergeCell ref="G33:K33"/>
    <mergeCell ref="D39:F39"/>
    <mergeCell ref="G38:K38"/>
    <mergeCell ref="G25:K25"/>
    <mergeCell ref="D22:F22"/>
    <mergeCell ref="D23:F23"/>
    <mergeCell ref="G23:K23"/>
    <mergeCell ref="G24:K24"/>
    <mergeCell ref="D17:F17"/>
    <mergeCell ref="G20:K20"/>
    <mergeCell ref="D21:F21"/>
    <mergeCell ref="D20:F20"/>
    <mergeCell ref="D26:F26"/>
    <mergeCell ref="D37:F37"/>
    <mergeCell ref="G30:K30"/>
    <mergeCell ref="D32:F32"/>
    <mergeCell ref="D31:F31"/>
    <mergeCell ref="G35:K35"/>
    <mergeCell ref="G32:K32"/>
    <mergeCell ref="D28:F28"/>
    <mergeCell ref="G26:K26"/>
    <mergeCell ref="G27:K27"/>
    <mergeCell ref="L37:P37"/>
    <mergeCell ref="L32:P32"/>
    <mergeCell ref="G48:K48"/>
    <mergeCell ref="L45:P45"/>
    <mergeCell ref="G46:K46"/>
    <mergeCell ref="L48:P48"/>
    <mergeCell ref="G44:K44"/>
    <mergeCell ref="L40:P40"/>
    <mergeCell ref="L41:P41"/>
    <mergeCell ref="G41:K41"/>
    <mergeCell ref="L56:P56"/>
    <mergeCell ref="G56:K56"/>
    <mergeCell ref="G54:K54"/>
    <mergeCell ref="G55:K55"/>
    <mergeCell ref="G53:K53"/>
    <mergeCell ref="L53:P53"/>
    <mergeCell ref="L39:P39"/>
    <mergeCell ref="G14:K14"/>
    <mergeCell ref="G15:K15"/>
    <mergeCell ref="G17:K17"/>
    <mergeCell ref="G18:K18"/>
    <mergeCell ref="L25:P25"/>
    <mergeCell ref="L38:P38"/>
    <mergeCell ref="G37:K37"/>
    <mergeCell ref="G21:K21"/>
    <mergeCell ref="L33:P33"/>
    <mergeCell ref="C5:P5"/>
    <mergeCell ref="C6:P6"/>
    <mergeCell ref="H10:J10"/>
    <mergeCell ref="G11:K11"/>
    <mergeCell ref="E7:J7"/>
    <mergeCell ref="F8:H8"/>
    <mergeCell ref="C9:L9"/>
    <mergeCell ref="M10:P10"/>
    <mergeCell ref="L11:M11"/>
    <mergeCell ref="C10:C11"/>
    <mergeCell ref="L26:P26"/>
    <mergeCell ref="L27:P27"/>
    <mergeCell ref="L28:P28"/>
    <mergeCell ref="L31:P31"/>
    <mergeCell ref="L29:P29"/>
    <mergeCell ref="L30:P30"/>
    <mergeCell ref="L23:P23"/>
    <mergeCell ref="L24:P24"/>
    <mergeCell ref="G31:K31"/>
    <mergeCell ref="L36:P36"/>
    <mergeCell ref="L34:P34"/>
    <mergeCell ref="D14:F14"/>
    <mergeCell ref="G22:K22"/>
    <mergeCell ref="L20:P20"/>
    <mergeCell ref="L18:P18"/>
    <mergeCell ref="L16:P16"/>
    <mergeCell ref="L21:P21"/>
    <mergeCell ref="L22:P22"/>
    <mergeCell ref="L35:P35"/>
    <mergeCell ref="G43:K43"/>
    <mergeCell ref="G51:K51"/>
    <mergeCell ref="L46:P46"/>
    <mergeCell ref="G39:K39"/>
    <mergeCell ref="L42:P42"/>
    <mergeCell ref="G40:K40"/>
    <mergeCell ref="G50:K50"/>
    <mergeCell ref="L50:P50"/>
    <mergeCell ref="G42:K42"/>
    <mergeCell ref="G52:K52"/>
    <mergeCell ref="L51:P51"/>
    <mergeCell ref="L52:P52"/>
    <mergeCell ref="L43:P43"/>
    <mergeCell ref="L44:P44"/>
    <mergeCell ref="G47:K47"/>
    <mergeCell ref="G45:K45"/>
    <mergeCell ref="I3:P3"/>
    <mergeCell ref="L19:P19"/>
    <mergeCell ref="L17:P17"/>
    <mergeCell ref="G49:K49"/>
    <mergeCell ref="L47:P47"/>
    <mergeCell ref="D15:F15"/>
    <mergeCell ref="L13:P13"/>
    <mergeCell ref="L14:P14"/>
    <mergeCell ref="L15:P15"/>
    <mergeCell ref="G16:K16"/>
    <mergeCell ref="L12:P12"/>
    <mergeCell ref="G12:K12"/>
    <mergeCell ref="D16:F16"/>
    <mergeCell ref="D42:F42"/>
    <mergeCell ref="D44:F44"/>
    <mergeCell ref="D54:F54"/>
    <mergeCell ref="D40:F40"/>
    <mergeCell ref="D30:F30"/>
    <mergeCell ref="D36:F36"/>
    <mergeCell ref="D27:F27"/>
    <mergeCell ref="D55:F55"/>
    <mergeCell ref="D43:F43"/>
    <mergeCell ref="D41:F41"/>
    <mergeCell ref="D47:F47"/>
    <mergeCell ref="D10:F11"/>
    <mergeCell ref="D12:F12"/>
    <mergeCell ref="D52:F52"/>
    <mergeCell ref="D53:F53"/>
    <mergeCell ref="D35:F35"/>
    <mergeCell ref="D38:F38"/>
    <mergeCell ref="J58:O58"/>
    <mergeCell ref="J59:O59"/>
    <mergeCell ref="D48:F48"/>
    <mergeCell ref="D49:F49"/>
    <mergeCell ref="C58:D58"/>
    <mergeCell ref="D50:F50"/>
    <mergeCell ref="D51:F51"/>
    <mergeCell ref="L54:P54"/>
    <mergeCell ref="L49:P49"/>
    <mergeCell ref="D56:F56"/>
    <mergeCell ref="J60:O60"/>
    <mergeCell ref="J61:O61"/>
    <mergeCell ref="D45:F45"/>
    <mergeCell ref="D46:F46"/>
    <mergeCell ref="F59:G59"/>
    <mergeCell ref="F58:G58"/>
    <mergeCell ref="F60:G60"/>
    <mergeCell ref="F61:G61"/>
    <mergeCell ref="C60:D60"/>
    <mergeCell ref="L55:P55"/>
  </mergeCells>
  <printOptions/>
  <pageMargins left="0.31496062992125984" right="0.31496062992125984" top="0.11811023622047245" bottom="0.31496062992125984" header="0.2755905511811024" footer="0.2755905511811024"/>
  <pageSetup blackAndWhite="1" horizontalDpi="600" verticalDpi="600" orientation="portrait" paperSize="9" scale="90" r:id="rId2"/>
  <rowBreaks count="1" manualBreakCount="1">
    <brk id="61" min="2" max="15" man="1"/>
  </rowBreaks>
  <drawing r:id="rId1"/>
</worksheet>
</file>

<file path=xl/worksheets/sheet8.xml><?xml version="1.0" encoding="utf-8"?>
<worksheet xmlns="http://schemas.openxmlformats.org/spreadsheetml/2006/main" xmlns:r="http://schemas.openxmlformats.org/officeDocument/2006/relationships">
  <sheetPr codeName="Лист6">
    <tabColor indexed="46"/>
  </sheetPr>
  <dimension ref="B1:AO89"/>
  <sheetViews>
    <sheetView zoomScalePageLayoutView="0" workbookViewId="0" topLeftCell="A10">
      <selection activeCell="C4" sqref="C4:Y24"/>
    </sheetView>
  </sheetViews>
  <sheetFormatPr defaultColWidth="9.140625" defaultRowHeight="15"/>
  <cols>
    <col min="1" max="2" width="0.85546875" style="6" customWidth="1"/>
    <col min="3" max="3" width="3.8515625" style="6" customWidth="1"/>
    <col min="4" max="4" width="5.00390625" style="6" customWidth="1"/>
    <col min="5" max="5" width="5.140625" style="6" customWidth="1"/>
    <col min="6" max="6" width="2.57421875" style="6" customWidth="1"/>
    <col min="7" max="7" width="4.7109375" style="6" customWidth="1"/>
    <col min="8" max="8" width="2.28125" style="6" customWidth="1"/>
    <col min="9" max="9" width="4.57421875" style="6" customWidth="1"/>
    <col min="10" max="10" width="10.421875" style="6" customWidth="1"/>
    <col min="11" max="11" width="6.7109375" style="6" customWidth="1"/>
    <col min="12" max="12" width="12.57421875" style="6" customWidth="1"/>
    <col min="13" max="13" width="0.71875" style="6" customWidth="1"/>
    <col min="14" max="14" width="2.57421875" style="6" customWidth="1"/>
    <col min="15" max="15" width="3.8515625" style="6" customWidth="1"/>
    <col min="16" max="17" width="3.28125" style="6" customWidth="1"/>
    <col min="18" max="18" width="4.421875" style="6" customWidth="1"/>
    <col min="19" max="19" width="2.140625" style="6" customWidth="1"/>
    <col min="20" max="20" width="3.7109375" style="6" customWidth="1"/>
    <col min="21" max="21" width="2.8515625" style="6" customWidth="1"/>
    <col min="22" max="22" width="5.140625" style="6" customWidth="1"/>
    <col min="23" max="24" width="3.421875" style="6" customWidth="1"/>
    <col min="25" max="25" width="2.57421875" style="6" customWidth="1"/>
    <col min="26" max="26" width="0.85546875" style="6" customWidth="1"/>
    <col min="27" max="28" width="5.57421875" style="6" customWidth="1"/>
    <col min="29" max="29" width="34.28125" style="281" customWidth="1"/>
    <col min="30" max="30" width="15.28125" style="281" customWidth="1"/>
    <col min="31" max="31" width="20.8515625" style="281" customWidth="1"/>
    <col min="32" max="33" width="15.28125" style="281" customWidth="1"/>
    <col min="34" max="34" width="21.7109375" style="281" customWidth="1"/>
    <col min="35" max="35" width="8.8515625" style="121" customWidth="1"/>
    <col min="36" max="36" width="5.57421875" style="121" customWidth="1"/>
    <col min="37" max="41" width="9.140625" style="121" customWidth="1"/>
    <col min="42" max="16384" width="9.140625" style="6" customWidth="1"/>
  </cols>
  <sheetData>
    <row r="1" spans="29:34" s="1" customFormat="1" ht="6" customHeight="1">
      <c r="AC1" s="281"/>
      <c r="AD1" s="281"/>
      <c r="AE1" s="281"/>
      <c r="AF1" s="281"/>
      <c r="AG1" s="281"/>
      <c r="AH1" s="281"/>
    </row>
    <row r="2" spans="2:41" ht="6" customHeight="1">
      <c r="B2" s="2"/>
      <c r="C2" s="3"/>
      <c r="D2" s="3"/>
      <c r="E2" s="3"/>
      <c r="F2" s="3"/>
      <c r="G2" s="3"/>
      <c r="H2" s="3"/>
      <c r="I2" s="3"/>
      <c r="J2" s="3"/>
      <c r="K2" s="3"/>
      <c r="L2" s="3"/>
      <c r="M2" s="3"/>
      <c r="N2" s="4"/>
      <c r="O2" s="4"/>
      <c r="P2" s="5"/>
      <c r="Q2" s="5"/>
      <c r="R2" s="5"/>
      <c r="S2" s="5"/>
      <c r="T2" s="5"/>
      <c r="U2" s="5"/>
      <c r="V2" s="5"/>
      <c r="W2" s="5"/>
      <c r="X2" s="5"/>
      <c r="Y2" s="5"/>
      <c r="Z2" s="5"/>
      <c r="AI2" s="1"/>
      <c r="AJ2" s="1"/>
      <c r="AK2" s="1"/>
      <c r="AL2" s="1"/>
      <c r="AM2" s="1"/>
      <c r="AN2" s="1"/>
      <c r="AO2" s="1"/>
    </row>
    <row r="3" spans="2:41" ht="30" customHeight="1">
      <c r="B3" s="2"/>
      <c r="C3" s="3"/>
      <c r="D3" s="3"/>
      <c r="E3" s="3"/>
      <c r="F3" s="3"/>
      <c r="G3" s="3"/>
      <c r="H3" s="3"/>
      <c r="I3" s="3"/>
      <c r="J3" s="3"/>
      <c r="K3" s="3"/>
      <c r="L3" s="3"/>
      <c r="M3" s="3"/>
      <c r="N3" s="3"/>
      <c r="O3" s="3"/>
      <c r="P3" s="3"/>
      <c r="Q3" s="3"/>
      <c r="R3" s="3"/>
      <c r="S3" s="3"/>
      <c r="T3" s="3"/>
      <c r="U3" s="3"/>
      <c r="V3" s="439"/>
      <c r="W3" s="439"/>
      <c r="X3" s="439"/>
      <c r="Y3" s="439"/>
      <c r="Z3" s="5"/>
      <c r="AI3" s="1"/>
      <c r="AJ3" s="1"/>
      <c r="AK3" s="1"/>
      <c r="AL3" s="1"/>
      <c r="AM3" s="1"/>
      <c r="AN3" s="1"/>
      <c r="AO3" s="1"/>
    </row>
    <row r="4" spans="2:41" ht="106.5" customHeight="1">
      <c r="B4" s="5"/>
      <c r="C4" s="118"/>
      <c r="D4" s="118"/>
      <c r="E4" s="118"/>
      <c r="F4" s="118"/>
      <c r="G4" s="118"/>
      <c r="H4" s="118"/>
      <c r="I4" s="118"/>
      <c r="J4" s="118"/>
      <c r="K4" s="118"/>
      <c r="L4" s="118"/>
      <c r="M4" s="118"/>
      <c r="N4" s="119"/>
      <c r="O4" s="119"/>
      <c r="P4" s="769" t="s">
        <v>273</v>
      </c>
      <c r="Q4" s="769"/>
      <c r="R4" s="769"/>
      <c r="S4" s="769"/>
      <c r="T4" s="769"/>
      <c r="U4" s="769"/>
      <c r="V4" s="769"/>
      <c r="W4" s="769"/>
      <c r="X4" s="769"/>
      <c r="Y4" s="769"/>
      <c r="Z4" s="5"/>
      <c r="AI4" s="1"/>
      <c r="AJ4" s="1"/>
      <c r="AK4" s="1"/>
      <c r="AL4" s="1"/>
      <c r="AM4" s="1"/>
      <c r="AN4" s="1"/>
      <c r="AO4" s="1"/>
    </row>
    <row r="5" spans="2:41" ht="13.5">
      <c r="B5" s="5"/>
      <c r="C5" s="119"/>
      <c r="D5" s="119"/>
      <c r="E5" s="119"/>
      <c r="F5" s="119"/>
      <c r="G5" s="119"/>
      <c r="H5" s="119"/>
      <c r="I5" s="119"/>
      <c r="J5" s="119"/>
      <c r="K5" s="119"/>
      <c r="L5" s="119"/>
      <c r="M5" s="119"/>
      <c r="N5" s="119"/>
      <c r="O5" s="119"/>
      <c r="P5" s="119"/>
      <c r="Q5" s="119"/>
      <c r="R5" s="119"/>
      <c r="S5" s="119"/>
      <c r="T5" s="119"/>
      <c r="U5" s="119"/>
      <c r="V5" s="119"/>
      <c r="W5" s="119"/>
      <c r="X5" s="119"/>
      <c r="Y5" s="119"/>
      <c r="Z5" s="5"/>
      <c r="AI5" s="1"/>
      <c r="AJ5" s="1"/>
      <c r="AK5" s="1"/>
      <c r="AL5" s="1"/>
      <c r="AM5" s="1"/>
      <c r="AN5" s="1"/>
      <c r="AO5" s="1"/>
    </row>
    <row r="6" spans="2:41" s="9" customFormat="1" ht="13.5">
      <c r="B6" s="5"/>
      <c r="C6" s="772" t="s">
        <v>274</v>
      </c>
      <c r="D6" s="772"/>
      <c r="E6" s="772"/>
      <c r="F6" s="772"/>
      <c r="G6" s="772"/>
      <c r="H6" s="772"/>
      <c r="I6" s="772"/>
      <c r="J6" s="772"/>
      <c r="K6" s="772"/>
      <c r="L6" s="772"/>
      <c r="M6" s="772"/>
      <c r="N6" s="772"/>
      <c r="O6" s="772"/>
      <c r="P6" s="772"/>
      <c r="Q6" s="772"/>
      <c r="R6" s="772"/>
      <c r="S6" s="772"/>
      <c r="T6" s="772"/>
      <c r="U6" s="772"/>
      <c r="V6" s="772"/>
      <c r="W6" s="772"/>
      <c r="X6" s="772"/>
      <c r="Y6" s="772"/>
      <c r="Z6" s="8"/>
      <c r="AC6" s="281"/>
      <c r="AD6" s="281"/>
      <c r="AE6" s="281"/>
      <c r="AF6" s="281"/>
      <c r="AG6" s="281"/>
      <c r="AH6" s="281"/>
      <c r="AI6" s="1"/>
      <c r="AJ6" s="1"/>
      <c r="AK6" s="1"/>
      <c r="AL6" s="1"/>
      <c r="AM6" s="1"/>
      <c r="AN6" s="1"/>
      <c r="AO6" s="1"/>
    </row>
    <row r="7" spans="2:41" s="121" customFormat="1" ht="15" customHeight="1">
      <c r="B7" s="8"/>
      <c r="C7" s="8"/>
      <c r="D7" s="8"/>
      <c r="E7" s="351" t="str">
        <f>IF('прил 1'!F8=0," ",'прил 1'!F8)</f>
        <v>Открытое акционерное общество "Мир услуг Плюс"</v>
      </c>
      <c r="F7" s="351"/>
      <c r="G7" s="351"/>
      <c r="H7" s="351"/>
      <c r="I7" s="351"/>
      <c r="J7" s="351"/>
      <c r="K7" s="351"/>
      <c r="L7" s="351"/>
      <c r="M7" s="351"/>
      <c r="N7" s="351"/>
      <c r="O7" s="351"/>
      <c r="P7" s="351"/>
      <c r="Q7" s="351"/>
      <c r="R7" s="351"/>
      <c r="S7" s="351"/>
      <c r="T7" s="351"/>
      <c r="U7" s="351"/>
      <c r="V7" s="19"/>
      <c r="W7" s="19"/>
      <c r="X7" s="19"/>
      <c r="Y7" s="114"/>
      <c r="Z7" s="120"/>
      <c r="AC7" s="281"/>
      <c r="AD7" s="281"/>
      <c r="AE7" s="281"/>
      <c r="AF7" s="281"/>
      <c r="AG7" s="281"/>
      <c r="AH7" s="281"/>
      <c r="AI7" s="1"/>
      <c r="AJ7" s="1"/>
      <c r="AK7" s="1"/>
      <c r="AL7" s="1"/>
      <c r="AM7" s="1"/>
      <c r="AN7" s="1"/>
      <c r="AO7" s="1"/>
    </row>
    <row r="8" spans="2:34" s="126" customFormat="1" ht="15.75" customHeight="1" thickBot="1">
      <c r="B8" s="122"/>
      <c r="C8" s="123"/>
      <c r="D8" s="123"/>
      <c r="E8" s="532" t="s">
        <v>275</v>
      </c>
      <c r="F8" s="532"/>
      <c r="G8" s="532"/>
      <c r="H8" s="532"/>
      <c r="I8" s="532"/>
      <c r="J8" s="532"/>
      <c r="K8" s="532"/>
      <c r="L8" s="532"/>
      <c r="M8" s="532"/>
      <c r="N8" s="532"/>
      <c r="O8" s="532"/>
      <c r="P8" s="532"/>
      <c r="Q8" s="532"/>
      <c r="R8" s="532"/>
      <c r="S8" s="532"/>
      <c r="T8" s="532"/>
      <c r="U8" s="532"/>
      <c r="V8" s="124"/>
      <c r="W8" s="124"/>
      <c r="X8" s="125"/>
      <c r="Y8" s="125"/>
      <c r="Z8" s="122"/>
      <c r="AC8" s="288"/>
      <c r="AD8" s="288"/>
      <c r="AE8" s="288"/>
      <c r="AF8" s="288"/>
      <c r="AG8" s="288"/>
      <c r="AH8" s="288"/>
    </row>
    <row r="9" spans="2:41" s="9" customFormat="1" ht="15" customHeight="1" thickTop="1">
      <c r="B9" s="5"/>
      <c r="C9" s="115"/>
      <c r="D9" s="115"/>
      <c r="E9" s="765" t="s">
        <v>276</v>
      </c>
      <c r="F9" s="765"/>
      <c r="G9" s="765"/>
      <c r="H9" s="765"/>
      <c r="I9" s="765"/>
      <c r="J9" s="765"/>
      <c r="K9" s="765"/>
      <c r="L9" s="766">
        <f>IF('прил 1'!G6=0," ",'прил 1'!G6)</f>
        <v>45016</v>
      </c>
      <c r="M9" s="766"/>
      <c r="N9" s="766"/>
      <c r="O9" s="766"/>
      <c r="P9" s="147"/>
      <c r="Q9" s="136"/>
      <c r="R9" s="8"/>
      <c r="S9" s="127"/>
      <c r="T9" s="127"/>
      <c r="U9" s="127"/>
      <c r="V9" s="127"/>
      <c r="W9" s="127"/>
      <c r="X9" s="127"/>
      <c r="Y9" s="127"/>
      <c r="Z9" s="8"/>
      <c r="AC9" s="704" t="s">
        <v>594</v>
      </c>
      <c r="AD9" s="707" t="s">
        <v>292</v>
      </c>
      <c r="AE9" s="707" t="s">
        <v>293</v>
      </c>
      <c r="AF9" s="707" t="s">
        <v>595</v>
      </c>
      <c r="AG9" s="707" t="s">
        <v>596</v>
      </c>
      <c r="AH9" s="714" t="s">
        <v>597</v>
      </c>
      <c r="AI9" s="121"/>
      <c r="AJ9" s="121"/>
      <c r="AK9" s="121"/>
      <c r="AL9" s="121"/>
      <c r="AM9" s="121"/>
      <c r="AN9" s="121"/>
      <c r="AO9" s="121"/>
    </row>
    <row r="10" spans="2:41" s="9" customFormat="1" ht="15" customHeight="1">
      <c r="B10" s="8"/>
      <c r="C10" s="19"/>
      <c r="D10" s="19"/>
      <c r="E10" s="19"/>
      <c r="F10" s="19"/>
      <c r="G10" s="19"/>
      <c r="H10" s="19"/>
      <c r="I10" s="19"/>
      <c r="J10" s="19"/>
      <c r="K10" s="19"/>
      <c r="L10" s="19"/>
      <c r="M10" s="19"/>
      <c r="N10" s="19"/>
      <c r="O10" s="19"/>
      <c r="P10" s="19"/>
      <c r="Q10" s="19"/>
      <c r="R10" s="19"/>
      <c r="S10" s="19"/>
      <c r="T10" s="19"/>
      <c r="U10" s="19"/>
      <c r="V10" s="19"/>
      <c r="W10" s="19"/>
      <c r="X10" s="19"/>
      <c r="Y10" s="19"/>
      <c r="Z10" s="8"/>
      <c r="AC10" s="705"/>
      <c r="AD10" s="708"/>
      <c r="AE10" s="708"/>
      <c r="AF10" s="708"/>
      <c r="AG10" s="708"/>
      <c r="AH10" s="715"/>
      <c r="AI10" s="121"/>
      <c r="AJ10" s="121"/>
      <c r="AK10" s="121"/>
      <c r="AL10" s="121"/>
      <c r="AM10" s="121"/>
      <c r="AN10" s="121"/>
      <c r="AO10" s="121"/>
    </row>
    <row r="11" spans="2:41" s="132" customFormat="1" ht="59.25" customHeight="1" thickBot="1">
      <c r="B11" s="127"/>
      <c r="C11" s="111" t="s">
        <v>282</v>
      </c>
      <c r="D11" s="604" t="s">
        <v>277</v>
      </c>
      <c r="E11" s="604"/>
      <c r="F11" s="604"/>
      <c r="G11" s="604"/>
      <c r="H11" s="604"/>
      <c r="I11" s="604"/>
      <c r="J11" s="604"/>
      <c r="K11" s="604"/>
      <c r="L11" s="604"/>
      <c r="M11" s="604"/>
      <c r="N11" s="604" t="s">
        <v>278</v>
      </c>
      <c r="O11" s="604"/>
      <c r="P11" s="604"/>
      <c r="Q11" s="604"/>
      <c r="R11" s="604" t="s">
        <v>289</v>
      </c>
      <c r="S11" s="604"/>
      <c r="T11" s="604"/>
      <c r="U11" s="604"/>
      <c r="V11" s="604" t="s">
        <v>279</v>
      </c>
      <c r="W11" s="604"/>
      <c r="X11" s="604"/>
      <c r="Y11" s="604"/>
      <c r="Z11" s="127"/>
      <c r="AC11" s="706"/>
      <c r="AD11" s="709"/>
      <c r="AE11" s="709"/>
      <c r="AF11" s="709"/>
      <c r="AG11" s="709"/>
      <c r="AH11" s="716"/>
      <c r="AI11" s="156">
        <f>VLOOKUP(AK11,Приложение,3)</f>
        <v>1.1</v>
      </c>
      <c r="AJ11" s="156">
        <f>VLOOKUP(AK11,Приложение,4)</f>
        <v>0.1</v>
      </c>
      <c r="AK11" s="157">
        <v>74</v>
      </c>
      <c r="AL11" s="156"/>
      <c r="AM11" s="156"/>
      <c r="AN11" s="156"/>
      <c r="AO11" s="156"/>
    </row>
    <row r="12" spans="2:41" s="132" customFormat="1" ht="15" customHeight="1" thickTop="1">
      <c r="B12" s="127"/>
      <c r="C12" s="112">
        <v>1</v>
      </c>
      <c r="D12" s="764">
        <v>2</v>
      </c>
      <c r="E12" s="764"/>
      <c r="F12" s="764"/>
      <c r="G12" s="764"/>
      <c r="H12" s="764"/>
      <c r="I12" s="764"/>
      <c r="J12" s="764"/>
      <c r="K12" s="764"/>
      <c r="L12" s="764"/>
      <c r="M12" s="764"/>
      <c r="N12" s="608">
        <v>3</v>
      </c>
      <c r="O12" s="608"/>
      <c r="P12" s="608"/>
      <c r="Q12" s="608"/>
      <c r="R12" s="608">
        <v>4</v>
      </c>
      <c r="S12" s="608"/>
      <c r="T12" s="608"/>
      <c r="U12" s="608"/>
      <c r="V12" s="608">
        <v>5</v>
      </c>
      <c r="W12" s="608"/>
      <c r="X12" s="608"/>
      <c r="Y12" s="608"/>
      <c r="Z12" s="127"/>
      <c r="AC12" s="767" t="s">
        <v>598</v>
      </c>
      <c r="AD12" s="289" t="s">
        <v>294</v>
      </c>
      <c r="AE12" s="290" t="s">
        <v>599</v>
      </c>
      <c r="AF12" s="290">
        <v>1.5</v>
      </c>
      <c r="AG12" s="290">
        <v>0.2</v>
      </c>
      <c r="AH12" s="717" t="s">
        <v>600</v>
      </c>
      <c r="AI12" s="154"/>
      <c r="AJ12" s="153"/>
      <c r="AK12" s="156"/>
      <c r="AL12" s="156"/>
      <c r="AM12" s="156"/>
      <c r="AN12" s="156"/>
      <c r="AO12" s="156"/>
    </row>
    <row r="13" spans="2:36" s="69" customFormat="1" ht="13.5">
      <c r="B13" s="113"/>
      <c r="C13" s="761">
        <v>1</v>
      </c>
      <c r="D13" s="748" t="s">
        <v>280</v>
      </c>
      <c r="E13" s="749"/>
      <c r="F13" s="749"/>
      <c r="G13" s="749"/>
      <c r="H13" s="749"/>
      <c r="I13" s="749"/>
      <c r="J13" s="749"/>
      <c r="K13" s="749"/>
      <c r="L13" s="749"/>
      <c r="M13" s="750"/>
      <c r="N13" s="737">
        <f>IF('прил 1'!N95=0,0,ROUND('прил 1'!N53/'прил 1'!N95,2))</f>
        <v>2.87</v>
      </c>
      <c r="O13" s="738"/>
      <c r="P13" s="738"/>
      <c r="Q13" s="739"/>
      <c r="R13" s="737">
        <f>IF('прил 1'!I95=0,0,ROUND('прил 1'!I53/'прил 1'!I95,2))</f>
        <v>2.43</v>
      </c>
      <c r="S13" s="738"/>
      <c r="T13" s="738"/>
      <c r="U13" s="739"/>
      <c r="V13" s="728" t="str">
        <f>"К1 &gt;= "&amp;AI11</f>
        <v>К1 &gt;= 1,1</v>
      </c>
      <c r="W13" s="729"/>
      <c r="X13" s="729"/>
      <c r="Y13" s="730"/>
      <c r="Z13" s="113"/>
      <c r="AC13" s="719"/>
      <c r="AD13" s="292" t="s">
        <v>295</v>
      </c>
      <c r="AE13" s="278" t="s">
        <v>601</v>
      </c>
      <c r="AF13" s="278">
        <v>1.5</v>
      </c>
      <c r="AG13" s="278">
        <v>0.2</v>
      </c>
      <c r="AH13" s="717"/>
      <c r="AI13" s="154"/>
      <c r="AJ13" s="153"/>
    </row>
    <row r="14" spans="2:36" s="143" customFormat="1" ht="13.5">
      <c r="B14" s="144"/>
      <c r="C14" s="762"/>
      <c r="D14" s="757" t="s">
        <v>283</v>
      </c>
      <c r="E14" s="141" t="s">
        <v>284</v>
      </c>
      <c r="F14" s="754" t="s">
        <v>286</v>
      </c>
      <c r="G14" s="747" t="s">
        <v>319</v>
      </c>
      <c r="H14" s="747"/>
      <c r="I14" s="747"/>
      <c r="J14" s="144"/>
      <c r="K14" s="144"/>
      <c r="L14" s="144"/>
      <c r="M14" s="134"/>
      <c r="N14" s="740"/>
      <c r="O14" s="741"/>
      <c r="P14" s="741"/>
      <c r="Q14" s="742"/>
      <c r="R14" s="740"/>
      <c r="S14" s="741"/>
      <c r="T14" s="741"/>
      <c r="U14" s="742"/>
      <c r="V14" s="731"/>
      <c r="W14" s="732"/>
      <c r="X14" s="732"/>
      <c r="Y14" s="733"/>
      <c r="Z14" s="144"/>
      <c r="AC14" s="768"/>
      <c r="AD14" s="293" t="s">
        <v>602</v>
      </c>
      <c r="AE14" s="278" t="s">
        <v>603</v>
      </c>
      <c r="AF14" s="294">
        <v>1.5</v>
      </c>
      <c r="AG14" s="294">
        <v>0.2</v>
      </c>
      <c r="AH14" s="717"/>
      <c r="AI14" s="154"/>
      <c r="AJ14" s="153"/>
    </row>
    <row r="15" spans="2:36" s="143" customFormat="1" ht="13.5" customHeight="1">
      <c r="B15" s="144"/>
      <c r="C15" s="763"/>
      <c r="D15" s="758"/>
      <c r="E15" s="142" t="s">
        <v>285</v>
      </c>
      <c r="F15" s="755"/>
      <c r="G15" s="760" t="s">
        <v>320</v>
      </c>
      <c r="H15" s="760"/>
      <c r="I15" s="760"/>
      <c r="J15" s="144"/>
      <c r="K15" s="144"/>
      <c r="L15" s="144"/>
      <c r="M15" s="135"/>
      <c r="N15" s="743"/>
      <c r="O15" s="744"/>
      <c r="P15" s="744"/>
      <c r="Q15" s="745"/>
      <c r="R15" s="743"/>
      <c r="S15" s="744"/>
      <c r="T15" s="744"/>
      <c r="U15" s="745"/>
      <c r="V15" s="734"/>
      <c r="W15" s="735"/>
      <c r="X15" s="735"/>
      <c r="Y15" s="736"/>
      <c r="Z15" s="144"/>
      <c r="AC15" s="770" t="s">
        <v>604</v>
      </c>
      <c r="AD15" s="711" t="s">
        <v>605</v>
      </c>
      <c r="AE15" s="713" t="s">
        <v>606</v>
      </c>
      <c r="AF15" s="295">
        <v>1.7</v>
      </c>
      <c r="AG15" s="294">
        <v>0.3</v>
      </c>
      <c r="AH15" s="717"/>
      <c r="AI15" s="701"/>
      <c r="AJ15" s="702"/>
    </row>
    <row r="16" spans="2:36" s="69" customFormat="1" ht="13.5">
      <c r="B16" s="113"/>
      <c r="C16" s="761">
        <v>2</v>
      </c>
      <c r="D16" s="748" t="s">
        <v>281</v>
      </c>
      <c r="E16" s="749"/>
      <c r="F16" s="749"/>
      <c r="G16" s="749"/>
      <c r="H16" s="749"/>
      <c r="I16" s="749"/>
      <c r="J16" s="749"/>
      <c r="K16" s="749"/>
      <c r="L16" s="749"/>
      <c r="M16" s="750"/>
      <c r="N16" s="737">
        <f>IF('прил 1'!N53=0,0,ROUND(('прил 1'!N69+'прил 1'!N77-'прил 1'!N36)/'прил 1'!N53,2))</f>
        <v>0.65</v>
      </c>
      <c r="O16" s="738"/>
      <c r="P16" s="738"/>
      <c r="Q16" s="739"/>
      <c r="R16" s="737">
        <f>IF('прил 1'!I53=0,0,ROUND(('прил 1'!I69+'прил 1'!I77-'прил 1'!I36)/'прил 1'!I53,2))</f>
        <v>0.59</v>
      </c>
      <c r="S16" s="738"/>
      <c r="T16" s="738"/>
      <c r="U16" s="739"/>
      <c r="V16" s="728" t="str">
        <f>"К2 &gt;= "&amp;AJ11</f>
        <v>К2 &gt;= 0,1</v>
      </c>
      <c r="W16" s="729"/>
      <c r="X16" s="729"/>
      <c r="Y16" s="730"/>
      <c r="Z16" s="113"/>
      <c r="AC16" s="771"/>
      <c r="AD16" s="712"/>
      <c r="AE16" s="713"/>
      <c r="AF16" s="296"/>
      <c r="AG16" s="297"/>
      <c r="AH16" s="717"/>
      <c r="AI16" s="701"/>
      <c r="AJ16" s="702"/>
    </row>
    <row r="17" spans="2:36" s="69" customFormat="1" ht="13.5">
      <c r="B17" s="113"/>
      <c r="C17" s="762"/>
      <c r="D17" s="751"/>
      <c r="E17" s="752"/>
      <c r="F17" s="752"/>
      <c r="G17" s="752"/>
      <c r="H17" s="752"/>
      <c r="I17" s="752"/>
      <c r="J17" s="752"/>
      <c r="K17" s="752"/>
      <c r="L17" s="752"/>
      <c r="M17" s="753"/>
      <c r="N17" s="740"/>
      <c r="O17" s="741"/>
      <c r="P17" s="741"/>
      <c r="Q17" s="742"/>
      <c r="R17" s="740"/>
      <c r="S17" s="741"/>
      <c r="T17" s="741"/>
      <c r="U17" s="742"/>
      <c r="V17" s="731"/>
      <c r="W17" s="732"/>
      <c r="X17" s="732"/>
      <c r="Y17" s="733"/>
      <c r="Z17" s="113"/>
      <c r="AC17" s="298"/>
      <c r="AD17" s="297"/>
      <c r="AE17" s="713"/>
      <c r="AF17" s="299"/>
      <c r="AG17" s="300"/>
      <c r="AH17" s="717"/>
      <c r="AI17" s="154"/>
      <c r="AJ17" s="153"/>
    </row>
    <row r="18" spans="2:36" s="143" customFormat="1" ht="15" customHeight="1">
      <c r="B18" s="144"/>
      <c r="C18" s="762"/>
      <c r="D18" s="757" t="s">
        <v>287</v>
      </c>
      <c r="E18" s="747" t="s">
        <v>288</v>
      </c>
      <c r="F18" s="747"/>
      <c r="G18" s="747"/>
      <c r="H18" s="754" t="s">
        <v>286</v>
      </c>
      <c r="I18" s="747" t="s">
        <v>321</v>
      </c>
      <c r="J18" s="747"/>
      <c r="K18" s="747"/>
      <c r="L18" s="747"/>
      <c r="M18" s="134"/>
      <c r="N18" s="740"/>
      <c r="O18" s="741"/>
      <c r="P18" s="741"/>
      <c r="Q18" s="742"/>
      <c r="R18" s="740"/>
      <c r="S18" s="741"/>
      <c r="T18" s="741"/>
      <c r="U18" s="742"/>
      <c r="V18" s="731"/>
      <c r="W18" s="732"/>
      <c r="X18" s="732"/>
      <c r="Y18" s="733"/>
      <c r="Z18" s="144"/>
      <c r="AC18" s="301"/>
      <c r="AD18" s="300"/>
      <c r="AE18" s="280">
        <v>99</v>
      </c>
      <c r="AF18" s="290">
        <v>1.2</v>
      </c>
      <c r="AG18" s="290">
        <v>0.15</v>
      </c>
      <c r="AH18" s="717"/>
      <c r="AI18" s="701"/>
      <c r="AJ18" s="702"/>
    </row>
    <row r="19" spans="2:36" s="143" customFormat="1" ht="15" customHeight="1">
      <c r="B19" s="144"/>
      <c r="C19" s="763"/>
      <c r="D19" s="758"/>
      <c r="E19" s="759" t="s">
        <v>284</v>
      </c>
      <c r="F19" s="759"/>
      <c r="G19" s="759"/>
      <c r="H19" s="755"/>
      <c r="I19" s="760" t="s">
        <v>319</v>
      </c>
      <c r="J19" s="760"/>
      <c r="K19" s="760"/>
      <c r="L19" s="760"/>
      <c r="M19" s="135"/>
      <c r="N19" s="743"/>
      <c r="O19" s="744"/>
      <c r="P19" s="744"/>
      <c r="Q19" s="745"/>
      <c r="R19" s="743"/>
      <c r="S19" s="744"/>
      <c r="T19" s="744"/>
      <c r="U19" s="745"/>
      <c r="V19" s="734"/>
      <c r="W19" s="735"/>
      <c r="X19" s="735"/>
      <c r="Y19" s="736"/>
      <c r="Z19" s="144"/>
      <c r="AC19" s="773" t="s">
        <v>607</v>
      </c>
      <c r="AD19" s="710" t="s">
        <v>608</v>
      </c>
      <c r="AE19" s="278" t="s">
        <v>609</v>
      </c>
      <c r="AF19" s="278">
        <v>1.3</v>
      </c>
      <c r="AG19" s="278">
        <v>0.2</v>
      </c>
      <c r="AH19" s="717"/>
      <c r="AI19" s="701"/>
      <c r="AJ19" s="702"/>
    </row>
    <row r="20" spans="2:36" s="69" customFormat="1" ht="13.5">
      <c r="B20" s="113"/>
      <c r="C20" s="761">
        <v>3</v>
      </c>
      <c r="D20" s="748" t="s">
        <v>518</v>
      </c>
      <c r="E20" s="749"/>
      <c r="F20" s="749"/>
      <c r="G20" s="749"/>
      <c r="H20" s="749"/>
      <c r="I20" s="749"/>
      <c r="J20" s="749"/>
      <c r="K20" s="749"/>
      <c r="L20" s="749"/>
      <c r="M20" s="750"/>
      <c r="N20" s="737">
        <f>IF('прил 1'!N54=0,0,ROUND(('прил 1'!N95+'прил 1'!N77)/'прил 1'!N54,2))</f>
        <v>0.08</v>
      </c>
      <c r="O20" s="738"/>
      <c r="P20" s="738"/>
      <c r="Q20" s="739"/>
      <c r="R20" s="737">
        <f>IF('прил 1'!I54=0,0,ROUND(('прил 1'!I95+'прил 1'!I77)/'прил 1'!I54,2))</f>
        <v>0.1</v>
      </c>
      <c r="S20" s="738"/>
      <c r="T20" s="738"/>
      <c r="U20" s="739"/>
      <c r="V20" s="728" t="s">
        <v>296</v>
      </c>
      <c r="W20" s="729"/>
      <c r="X20" s="729"/>
      <c r="Y20" s="730"/>
      <c r="Z20" s="113"/>
      <c r="AC20" s="774"/>
      <c r="AD20" s="710"/>
      <c r="AE20" s="278" t="s">
        <v>610</v>
      </c>
      <c r="AF20" s="278">
        <v>1.7</v>
      </c>
      <c r="AG20" s="278">
        <v>0.3</v>
      </c>
      <c r="AH20" s="717"/>
      <c r="AI20" s="701"/>
      <c r="AJ20" s="702"/>
    </row>
    <row r="21" spans="2:36" s="69" customFormat="1" ht="13.5">
      <c r="B21" s="113"/>
      <c r="C21" s="762"/>
      <c r="D21" s="751"/>
      <c r="E21" s="752"/>
      <c r="F21" s="752"/>
      <c r="G21" s="752"/>
      <c r="H21" s="752"/>
      <c r="I21" s="752"/>
      <c r="J21" s="752"/>
      <c r="K21" s="752"/>
      <c r="L21" s="752"/>
      <c r="M21" s="753"/>
      <c r="N21" s="740"/>
      <c r="O21" s="741"/>
      <c r="P21" s="741"/>
      <c r="Q21" s="742"/>
      <c r="R21" s="740"/>
      <c r="S21" s="741"/>
      <c r="T21" s="741"/>
      <c r="U21" s="742"/>
      <c r="V21" s="731"/>
      <c r="W21" s="732"/>
      <c r="X21" s="732"/>
      <c r="Y21" s="733"/>
      <c r="Z21" s="113"/>
      <c r="AC21" s="774"/>
      <c r="AD21" s="293" t="s">
        <v>611</v>
      </c>
      <c r="AE21" s="278" t="s">
        <v>612</v>
      </c>
      <c r="AF21" s="278">
        <v>1.7</v>
      </c>
      <c r="AG21" s="278">
        <v>0.3</v>
      </c>
      <c r="AH21" s="717"/>
      <c r="AI21" s="701"/>
      <c r="AJ21" s="702"/>
    </row>
    <row r="22" spans="2:36" s="31" customFormat="1" ht="13.5" customHeight="1">
      <c r="B22" s="32"/>
      <c r="C22" s="762"/>
      <c r="D22" s="757" t="s">
        <v>299</v>
      </c>
      <c r="E22" s="747" t="s">
        <v>290</v>
      </c>
      <c r="F22" s="747"/>
      <c r="G22" s="747"/>
      <c r="H22" s="754" t="s">
        <v>286</v>
      </c>
      <c r="I22" s="747" t="s">
        <v>322</v>
      </c>
      <c r="J22" s="747"/>
      <c r="K22" s="747"/>
      <c r="L22" s="145"/>
      <c r="M22" s="137"/>
      <c r="N22" s="740"/>
      <c r="O22" s="741"/>
      <c r="P22" s="741"/>
      <c r="Q22" s="742"/>
      <c r="R22" s="740"/>
      <c r="S22" s="741"/>
      <c r="T22" s="741"/>
      <c r="U22" s="742"/>
      <c r="V22" s="731"/>
      <c r="W22" s="732"/>
      <c r="X22" s="732"/>
      <c r="Y22" s="733"/>
      <c r="Z22" s="32"/>
      <c r="AC22" s="774"/>
      <c r="AD22" s="293" t="s">
        <v>613</v>
      </c>
      <c r="AE22" s="711" t="s">
        <v>614</v>
      </c>
      <c r="AF22" s="293">
        <v>1.3</v>
      </c>
      <c r="AG22" s="293">
        <v>0.2</v>
      </c>
      <c r="AH22" s="717"/>
      <c r="AI22" s="154"/>
      <c r="AJ22" s="153"/>
    </row>
    <row r="23" spans="2:36" s="31" customFormat="1" ht="13.5" customHeight="1">
      <c r="B23" s="32"/>
      <c r="C23" s="763"/>
      <c r="D23" s="758"/>
      <c r="E23" s="759" t="s">
        <v>291</v>
      </c>
      <c r="F23" s="759"/>
      <c r="G23" s="759"/>
      <c r="H23" s="755"/>
      <c r="I23" s="759" t="s">
        <v>323</v>
      </c>
      <c r="J23" s="759"/>
      <c r="K23" s="759"/>
      <c r="L23" s="146"/>
      <c r="M23" s="138"/>
      <c r="N23" s="743"/>
      <c r="O23" s="744"/>
      <c r="P23" s="744"/>
      <c r="Q23" s="745"/>
      <c r="R23" s="743"/>
      <c r="S23" s="744"/>
      <c r="T23" s="744"/>
      <c r="U23" s="745"/>
      <c r="V23" s="734"/>
      <c r="W23" s="735"/>
      <c r="X23" s="735"/>
      <c r="Y23" s="736"/>
      <c r="Z23" s="32"/>
      <c r="AC23" s="774"/>
      <c r="AD23" s="300"/>
      <c r="AE23" s="720"/>
      <c r="AF23" s="300"/>
      <c r="AG23" s="300"/>
      <c r="AH23" s="717"/>
      <c r="AI23" s="154"/>
      <c r="AJ23" s="153"/>
    </row>
    <row r="24" spans="2:36" s="31" customFormat="1" ht="27">
      <c r="B24" s="32"/>
      <c r="C24" s="139"/>
      <c r="D24" s="139"/>
      <c r="E24" s="139"/>
      <c r="F24" s="139"/>
      <c r="G24" s="139"/>
      <c r="H24" s="139"/>
      <c r="I24" s="139"/>
      <c r="J24" s="139"/>
      <c r="K24" s="139"/>
      <c r="L24" s="139"/>
      <c r="M24" s="139"/>
      <c r="N24" s="140"/>
      <c r="O24" s="140"/>
      <c r="P24" s="116"/>
      <c r="Q24" s="116"/>
      <c r="R24" s="116"/>
      <c r="S24" s="116"/>
      <c r="T24" s="116"/>
      <c r="U24" s="116"/>
      <c r="V24" s="116"/>
      <c r="W24" s="116"/>
      <c r="X24" s="116"/>
      <c r="Y24" s="116"/>
      <c r="Z24" s="32"/>
      <c r="AC24" s="774"/>
      <c r="AD24" s="292" t="s">
        <v>615</v>
      </c>
      <c r="AE24" s="278" t="s">
        <v>616</v>
      </c>
      <c r="AF24" s="278">
        <v>1.3</v>
      </c>
      <c r="AG24" s="278">
        <v>0.2</v>
      </c>
      <c r="AH24" s="717"/>
      <c r="AI24" s="154"/>
      <c r="AJ24" s="153"/>
    </row>
    <row r="25" spans="2:41" s="9" customFormat="1" ht="13.5">
      <c r="B25" s="8"/>
      <c r="C25" s="19"/>
      <c r="D25" s="19"/>
      <c r="E25" s="19"/>
      <c r="F25" s="19"/>
      <c r="G25" s="19"/>
      <c r="H25" s="19"/>
      <c r="I25" s="19"/>
      <c r="J25" s="19"/>
      <c r="K25" s="19"/>
      <c r="L25" s="19"/>
      <c r="M25" s="19"/>
      <c r="N25" s="19"/>
      <c r="O25" s="19"/>
      <c r="P25" s="19"/>
      <c r="Q25" s="19"/>
      <c r="R25" s="19"/>
      <c r="S25" s="19"/>
      <c r="T25" s="19"/>
      <c r="U25" s="19"/>
      <c r="V25" s="19"/>
      <c r="W25" s="19"/>
      <c r="X25" s="19"/>
      <c r="Y25" s="19"/>
      <c r="Z25" s="8"/>
      <c r="AC25" s="774"/>
      <c r="AD25" s="710">
        <v>19</v>
      </c>
      <c r="AE25" s="278">
        <v>191</v>
      </c>
      <c r="AF25" s="278">
        <v>1.4</v>
      </c>
      <c r="AG25" s="278">
        <v>0.2</v>
      </c>
      <c r="AH25" s="717"/>
      <c r="AI25" s="154"/>
      <c r="AJ25" s="153"/>
      <c r="AK25" s="121"/>
      <c r="AL25" s="121"/>
      <c r="AM25" s="121"/>
      <c r="AN25" s="121"/>
      <c r="AO25" s="121"/>
    </row>
    <row r="26" spans="2:36" s="121" customFormat="1" ht="15" customHeight="1">
      <c r="B26" s="8"/>
      <c r="C26" s="117"/>
      <c r="D26" s="117"/>
      <c r="E26" s="117"/>
      <c r="F26" s="117"/>
      <c r="G26" s="117"/>
      <c r="H26" s="117"/>
      <c r="I26" s="117"/>
      <c r="J26" s="117"/>
      <c r="K26" s="117"/>
      <c r="L26" s="117"/>
      <c r="M26" s="117"/>
      <c r="N26" s="129"/>
      <c r="O26" s="129"/>
      <c r="P26" s="130"/>
      <c r="Q26" s="130"/>
      <c r="R26" s="130"/>
      <c r="S26" s="130"/>
      <c r="T26" s="130"/>
      <c r="U26" s="130"/>
      <c r="V26" s="130"/>
      <c r="W26" s="130"/>
      <c r="X26" s="130"/>
      <c r="Y26" s="130"/>
      <c r="Z26" s="120"/>
      <c r="AC26" s="774"/>
      <c r="AD26" s="710"/>
      <c r="AE26" s="278">
        <v>192</v>
      </c>
      <c r="AF26" s="278">
        <v>1.7</v>
      </c>
      <c r="AG26" s="278">
        <v>0.3</v>
      </c>
      <c r="AH26" s="717"/>
      <c r="AI26" s="154"/>
      <c r="AJ26" s="153"/>
    </row>
    <row r="27" spans="2:36" s="121" customFormat="1" ht="13.5">
      <c r="B27" s="120"/>
      <c r="C27" s="128"/>
      <c r="D27" s="128"/>
      <c r="E27" s="128"/>
      <c r="F27" s="128"/>
      <c r="G27" s="128"/>
      <c r="H27" s="128"/>
      <c r="I27" s="128"/>
      <c r="J27" s="128"/>
      <c r="K27" s="128"/>
      <c r="L27" s="128"/>
      <c r="M27" s="128"/>
      <c r="N27" s="129"/>
      <c r="O27" s="129"/>
      <c r="P27" s="130"/>
      <c r="Q27" s="130"/>
      <c r="R27" s="130"/>
      <c r="S27" s="130"/>
      <c r="T27" s="130"/>
      <c r="U27" s="130"/>
      <c r="V27" s="130"/>
      <c r="W27" s="130"/>
      <c r="X27" s="130"/>
      <c r="Y27" s="130"/>
      <c r="Z27" s="120"/>
      <c r="AA27" s="250">
        <f>N13</f>
        <v>2.87</v>
      </c>
      <c r="AB27" s="121">
        <f>AI11</f>
        <v>1.1</v>
      </c>
      <c r="AC27" s="774"/>
      <c r="AD27" s="710"/>
      <c r="AE27" s="278" t="s">
        <v>617</v>
      </c>
      <c r="AF27" s="278">
        <v>1.4</v>
      </c>
      <c r="AG27" s="278">
        <v>0.2</v>
      </c>
      <c r="AH27" s="717"/>
      <c r="AI27" s="154"/>
      <c r="AJ27" s="153"/>
    </row>
    <row r="28" spans="2:36" s="121" customFormat="1" ht="13.5">
      <c r="B28" s="120"/>
      <c r="C28" s="756"/>
      <c r="D28" s="756"/>
      <c r="E28" s="756"/>
      <c r="F28" s="756"/>
      <c r="G28" s="756"/>
      <c r="H28" s="756"/>
      <c r="I28" s="756"/>
      <c r="J28" s="756"/>
      <c r="K28" s="128"/>
      <c r="L28" s="725"/>
      <c r="M28" s="725"/>
      <c r="N28" s="725"/>
      <c r="O28" s="131"/>
      <c r="P28" s="128"/>
      <c r="Q28" s="725"/>
      <c r="R28" s="725"/>
      <c r="S28" s="725"/>
      <c r="T28" s="725"/>
      <c r="U28" s="725"/>
      <c r="V28" s="725"/>
      <c r="W28" s="148"/>
      <c r="X28" s="148"/>
      <c r="Y28" s="148"/>
      <c r="Z28" s="120"/>
      <c r="AA28" s="250">
        <f>R13</f>
        <v>2.43</v>
      </c>
      <c r="AB28" s="121">
        <f>AI11</f>
        <v>1.1</v>
      </c>
      <c r="AC28" s="774"/>
      <c r="AD28" s="292" t="s">
        <v>618</v>
      </c>
      <c r="AE28" s="278" t="s">
        <v>619</v>
      </c>
      <c r="AF28" s="278">
        <v>1.4</v>
      </c>
      <c r="AG28" s="278">
        <v>0.2</v>
      </c>
      <c r="AH28" s="717"/>
      <c r="AI28" s="154"/>
      <c r="AJ28" s="153"/>
    </row>
    <row r="29" spans="2:36" s="121" customFormat="1" ht="13.5">
      <c r="B29" s="120"/>
      <c r="C29" s="149"/>
      <c r="D29" s="149"/>
      <c r="E29" s="149"/>
      <c r="F29" s="149"/>
      <c r="G29" s="149"/>
      <c r="H29" s="149"/>
      <c r="I29" s="149"/>
      <c r="J29" s="149"/>
      <c r="K29" s="149"/>
      <c r="L29" s="723"/>
      <c r="M29" s="723"/>
      <c r="N29" s="723"/>
      <c r="O29" s="150"/>
      <c r="P29" s="151"/>
      <c r="Q29" s="723"/>
      <c r="R29" s="723"/>
      <c r="S29" s="723"/>
      <c r="T29" s="723"/>
      <c r="U29" s="723"/>
      <c r="V29" s="723"/>
      <c r="W29" s="119"/>
      <c r="X29" s="119"/>
      <c r="Y29" s="119"/>
      <c r="Z29" s="5"/>
      <c r="AC29" s="774"/>
      <c r="AD29" s="292">
        <v>22</v>
      </c>
      <c r="AE29" s="278" t="s">
        <v>620</v>
      </c>
      <c r="AF29" s="278">
        <v>1.3</v>
      </c>
      <c r="AG29" s="278">
        <v>0.2</v>
      </c>
      <c r="AH29" s="717"/>
      <c r="AI29" s="154"/>
      <c r="AJ29" s="153"/>
    </row>
    <row r="30" spans="2:36" s="121" customFormat="1" ht="13.5">
      <c r="B30" s="120"/>
      <c r="C30" s="746"/>
      <c r="D30" s="746"/>
      <c r="E30" s="746"/>
      <c r="F30" s="746"/>
      <c r="G30" s="746"/>
      <c r="H30" s="746"/>
      <c r="I30" s="746"/>
      <c r="J30" s="746"/>
      <c r="K30" s="118"/>
      <c r="L30" s="727"/>
      <c r="M30" s="727"/>
      <c r="N30" s="727"/>
      <c r="O30" s="133"/>
      <c r="P30" s="118"/>
      <c r="Q30" s="727"/>
      <c r="R30" s="727"/>
      <c r="S30" s="727"/>
      <c r="T30" s="727"/>
      <c r="U30" s="727"/>
      <c r="V30" s="727"/>
      <c r="W30" s="119"/>
      <c r="X30" s="119"/>
      <c r="Y30" s="119"/>
      <c r="Z30" s="5"/>
      <c r="AA30" s="121" t="s">
        <v>278</v>
      </c>
      <c r="AB30" s="121" t="s">
        <v>488</v>
      </c>
      <c r="AC30" s="774"/>
      <c r="AD30" s="292">
        <v>23</v>
      </c>
      <c r="AE30" s="278" t="s">
        <v>621</v>
      </c>
      <c r="AF30" s="278">
        <v>1.2</v>
      </c>
      <c r="AG30" s="278">
        <v>0.15</v>
      </c>
      <c r="AH30" s="717"/>
      <c r="AI30" s="154"/>
      <c r="AJ30" s="153"/>
    </row>
    <row r="31" spans="2:36" s="121" customFormat="1" ht="13.5">
      <c r="B31" s="120"/>
      <c r="C31" s="133"/>
      <c r="D31" s="133"/>
      <c r="E31" s="133"/>
      <c r="F31" s="133"/>
      <c r="G31" s="133"/>
      <c r="H31" s="133"/>
      <c r="I31" s="133"/>
      <c r="J31" s="133"/>
      <c r="K31" s="133"/>
      <c r="L31" s="723"/>
      <c r="M31" s="723"/>
      <c r="N31" s="723"/>
      <c r="O31" s="150"/>
      <c r="P31" s="151"/>
      <c r="Q31" s="723"/>
      <c r="R31" s="723"/>
      <c r="S31" s="723"/>
      <c r="T31" s="723"/>
      <c r="U31" s="723"/>
      <c r="V31" s="723"/>
      <c r="W31" s="119"/>
      <c r="X31" s="119"/>
      <c r="Y31" s="119"/>
      <c r="Z31" s="5"/>
      <c r="AC31" s="774"/>
      <c r="AD31" s="710">
        <v>24</v>
      </c>
      <c r="AE31" s="278" t="s">
        <v>622</v>
      </c>
      <c r="AF31" s="278">
        <v>1.3</v>
      </c>
      <c r="AG31" s="278">
        <v>0.2</v>
      </c>
      <c r="AH31" s="717"/>
      <c r="AI31" s="701"/>
      <c r="AJ31" s="702"/>
    </row>
    <row r="32" spans="2:36" s="121" customFormat="1" ht="13.5">
      <c r="B32" s="120"/>
      <c r="C32" s="724"/>
      <c r="D32" s="724"/>
      <c r="E32" s="724"/>
      <c r="F32" s="724"/>
      <c r="G32" s="724"/>
      <c r="H32" s="119"/>
      <c r="I32" s="119"/>
      <c r="J32" s="119"/>
      <c r="K32" s="119"/>
      <c r="L32" s="119"/>
      <c r="M32" s="119"/>
      <c r="N32" s="119"/>
      <c r="O32" s="119"/>
      <c r="P32" s="119"/>
      <c r="Q32" s="119"/>
      <c r="R32" s="119"/>
      <c r="S32" s="119"/>
      <c r="T32" s="152"/>
      <c r="U32" s="119"/>
      <c r="V32" s="119"/>
      <c r="W32" s="119"/>
      <c r="X32" s="119"/>
      <c r="Y32" s="119"/>
      <c r="Z32" s="5"/>
      <c r="AC32" s="774"/>
      <c r="AD32" s="710"/>
      <c r="AE32" s="278">
        <v>243</v>
      </c>
      <c r="AF32" s="278">
        <v>1.2</v>
      </c>
      <c r="AG32" s="278">
        <v>0.15</v>
      </c>
      <c r="AH32" s="717"/>
      <c r="AI32" s="701"/>
      <c r="AJ32" s="702"/>
    </row>
    <row r="33" spans="2:36" s="121" customFormat="1" ht="13.5">
      <c r="B33" s="120"/>
      <c r="C33" s="128"/>
      <c r="D33" s="128"/>
      <c r="E33" s="128"/>
      <c r="F33" s="128"/>
      <c r="G33" s="128"/>
      <c r="H33" s="128"/>
      <c r="I33" s="128"/>
      <c r="J33" s="128"/>
      <c r="K33" s="128"/>
      <c r="L33" s="128"/>
      <c r="M33" s="128"/>
      <c r="N33" s="129"/>
      <c r="O33" s="129"/>
      <c r="P33" s="130"/>
      <c r="Q33" s="130"/>
      <c r="R33" s="130"/>
      <c r="S33" s="130"/>
      <c r="T33" s="130"/>
      <c r="U33" s="130"/>
      <c r="V33" s="130"/>
      <c r="W33" s="130"/>
      <c r="X33" s="130"/>
      <c r="Y33" s="130"/>
      <c r="Z33" s="120"/>
      <c r="AC33" s="774"/>
      <c r="AD33" s="710">
        <v>25</v>
      </c>
      <c r="AE33" s="278">
        <v>251</v>
      </c>
      <c r="AF33" s="278">
        <v>1.2</v>
      </c>
      <c r="AG33" s="278">
        <v>0.15</v>
      </c>
      <c r="AH33" s="717"/>
      <c r="AI33" s="154"/>
      <c r="AJ33" s="153"/>
    </row>
    <row r="34" spans="2:36" s="121" customFormat="1" ht="13.5">
      <c r="B34" s="120"/>
      <c r="C34" s="128"/>
      <c r="D34" s="128"/>
      <c r="E34" s="128"/>
      <c r="F34" s="128"/>
      <c r="G34" s="128"/>
      <c r="H34" s="128"/>
      <c r="I34" s="128"/>
      <c r="J34" s="128"/>
      <c r="K34" s="128"/>
      <c r="L34" s="128"/>
      <c r="M34" s="128"/>
      <c r="N34" s="129"/>
      <c r="O34" s="129"/>
      <c r="P34" s="130"/>
      <c r="Q34" s="130"/>
      <c r="R34" s="130"/>
      <c r="S34" s="130"/>
      <c r="T34" s="130"/>
      <c r="U34" s="130"/>
      <c r="V34" s="130"/>
      <c r="W34" s="130"/>
      <c r="X34" s="130"/>
      <c r="Y34" s="130"/>
      <c r="Z34" s="120"/>
      <c r="AC34" s="774"/>
      <c r="AD34" s="710"/>
      <c r="AE34" s="278" t="s">
        <v>623</v>
      </c>
      <c r="AF34" s="278">
        <v>1.3</v>
      </c>
      <c r="AG34" s="278">
        <v>0.2</v>
      </c>
      <c r="AH34" s="717"/>
      <c r="AI34" s="154"/>
      <c r="AJ34" s="153"/>
    </row>
    <row r="35" spans="2:36" s="121" customFormat="1" ht="15" customHeight="1">
      <c r="B35" s="120"/>
      <c r="C35" s="128"/>
      <c r="D35" s="128"/>
      <c r="E35" s="128"/>
      <c r="F35" s="128"/>
      <c r="G35" s="128"/>
      <c r="H35" s="128"/>
      <c r="I35" s="128"/>
      <c r="J35" s="128"/>
      <c r="K35" s="128"/>
      <c r="L35" s="128"/>
      <c r="M35" s="128"/>
      <c r="N35" s="129"/>
      <c r="O35" s="129"/>
      <c r="P35" s="130"/>
      <c r="Q35" s="130"/>
      <c r="R35" s="130"/>
      <c r="S35" s="130"/>
      <c r="T35" s="130"/>
      <c r="U35" s="130"/>
      <c r="V35" s="130"/>
      <c r="W35" s="130"/>
      <c r="X35" s="130"/>
      <c r="Y35" s="130"/>
      <c r="Z35" s="120"/>
      <c r="AC35" s="774"/>
      <c r="AD35" s="710">
        <v>26</v>
      </c>
      <c r="AE35" s="278" t="s">
        <v>624</v>
      </c>
      <c r="AF35" s="278">
        <v>1.3</v>
      </c>
      <c r="AG35" s="278">
        <v>0.2</v>
      </c>
      <c r="AH35" s="717"/>
      <c r="AI35" s="154"/>
      <c r="AJ35" s="153"/>
    </row>
    <row r="36" spans="2:36" s="121" customFormat="1" ht="15" customHeight="1">
      <c r="B36" s="120"/>
      <c r="C36" s="128"/>
      <c r="D36" s="128"/>
      <c r="E36" s="128"/>
      <c r="F36" s="128"/>
      <c r="G36" s="128"/>
      <c r="H36" s="128"/>
      <c r="I36" s="128"/>
      <c r="J36" s="128"/>
      <c r="K36" s="128"/>
      <c r="L36" s="128"/>
      <c r="M36" s="128"/>
      <c r="N36" s="129"/>
      <c r="O36" s="129"/>
      <c r="P36" s="130"/>
      <c r="Q36" s="130"/>
      <c r="R36" s="130"/>
      <c r="S36" s="130"/>
      <c r="T36" s="130"/>
      <c r="U36" s="130"/>
      <c r="V36" s="130"/>
      <c r="W36" s="130"/>
      <c r="X36" s="130"/>
      <c r="Y36" s="130"/>
      <c r="Z36" s="120"/>
      <c r="AC36" s="774"/>
      <c r="AD36" s="710"/>
      <c r="AE36" s="278">
        <v>268</v>
      </c>
      <c r="AF36" s="278">
        <v>1.4</v>
      </c>
      <c r="AG36" s="278">
        <v>0.2</v>
      </c>
      <c r="AH36" s="717"/>
      <c r="AI36" s="154"/>
      <c r="AJ36" s="153"/>
    </row>
    <row r="37" spans="2:36" s="121" customFormat="1" ht="13.5">
      <c r="B37" s="120"/>
      <c r="C37" s="128"/>
      <c r="D37" s="128"/>
      <c r="E37" s="128"/>
      <c r="F37" s="128"/>
      <c r="G37" s="128"/>
      <c r="H37" s="128"/>
      <c r="I37" s="128"/>
      <c r="J37" s="128"/>
      <c r="K37" s="128"/>
      <c r="L37" s="128"/>
      <c r="M37" s="128"/>
      <c r="N37" s="129"/>
      <c r="O37" s="129"/>
      <c r="P37" s="130"/>
      <c r="Q37" s="130"/>
      <c r="R37" s="130"/>
      <c r="S37" s="130"/>
      <c r="T37" s="130"/>
      <c r="U37" s="130"/>
      <c r="V37" s="130"/>
      <c r="W37" s="130"/>
      <c r="X37" s="130"/>
      <c r="Y37" s="130"/>
      <c r="Z37" s="120"/>
      <c r="AC37" s="774"/>
      <c r="AD37" s="292">
        <v>27</v>
      </c>
      <c r="AE37" s="278" t="s">
        <v>625</v>
      </c>
      <c r="AF37" s="278">
        <v>1.3</v>
      </c>
      <c r="AG37" s="278">
        <v>0.2</v>
      </c>
      <c r="AH37" s="717"/>
      <c r="AI37" s="154"/>
      <c r="AJ37" s="153"/>
    </row>
    <row r="38" spans="2:36" s="121" customFormat="1" ht="13.5">
      <c r="B38" s="120"/>
      <c r="C38" s="128"/>
      <c r="D38" s="128"/>
      <c r="E38" s="128"/>
      <c r="F38" s="128"/>
      <c r="G38" s="128"/>
      <c r="H38" s="128"/>
      <c r="I38" s="128"/>
      <c r="J38" s="128"/>
      <c r="K38" s="128"/>
      <c r="L38" s="128"/>
      <c r="M38" s="128"/>
      <c r="N38" s="129"/>
      <c r="O38" s="129"/>
      <c r="P38" s="130"/>
      <c r="Q38" s="130"/>
      <c r="R38" s="130"/>
      <c r="S38" s="130"/>
      <c r="T38" s="130"/>
      <c r="U38" s="130"/>
      <c r="V38" s="130"/>
      <c r="W38" s="130"/>
      <c r="X38" s="130"/>
      <c r="Y38" s="130"/>
      <c r="Z38" s="120"/>
      <c r="AC38" s="774"/>
      <c r="AD38" s="710">
        <v>28</v>
      </c>
      <c r="AE38" s="278" t="s">
        <v>626</v>
      </c>
      <c r="AF38" s="278">
        <v>1.3</v>
      </c>
      <c r="AG38" s="278">
        <v>0.2</v>
      </c>
      <c r="AH38" s="717"/>
      <c r="AI38" s="154"/>
      <c r="AJ38" s="153"/>
    </row>
    <row r="39" spans="2:36" s="121" customFormat="1" ht="13.5">
      <c r="B39" s="120"/>
      <c r="C39" s="128"/>
      <c r="D39" s="128"/>
      <c r="E39" s="128"/>
      <c r="F39" s="128"/>
      <c r="G39" s="128"/>
      <c r="H39" s="128"/>
      <c r="I39" s="128"/>
      <c r="J39" s="128"/>
      <c r="K39" s="128"/>
      <c r="L39" s="128"/>
      <c r="M39" s="128"/>
      <c r="N39" s="129"/>
      <c r="O39" s="129"/>
      <c r="P39" s="130"/>
      <c r="Q39" s="130"/>
      <c r="R39" s="130"/>
      <c r="S39" s="130"/>
      <c r="T39" s="130"/>
      <c r="U39" s="130"/>
      <c r="V39" s="130"/>
      <c r="W39" s="130"/>
      <c r="X39" s="130"/>
      <c r="Y39" s="130"/>
      <c r="Z39" s="120"/>
      <c r="AC39" s="774"/>
      <c r="AD39" s="710"/>
      <c r="AE39" s="278">
        <v>283</v>
      </c>
      <c r="AF39" s="278">
        <v>1.6</v>
      </c>
      <c r="AG39" s="278">
        <v>0.1</v>
      </c>
      <c r="AH39" s="717"/>
      <c r="AI39" s="154"/>
      <c r="AJ39" s="153"/>
    </row>
    <row r="40" spans="2:36" s="121" customFormat="1" ht="13.5">
      <c r="B40" s="120"/>
      <c r="C40" s="128"/>
      <c r="D40" s="128"/>
      <c r="E40" s="128"/>
      <c r="F40" s="128"/>
      <c r="G40" s="128"/>
      <c r="H40" s="128"/>
      <c r="I40" s="128"/>
      <c r="J40" s="128"/>
      <c r="K40" s="128"/>
      <c r="L40" s="128"/>
      <c r="M40" s="128"/>
      <c r="N40" s="129"/>
      <c r="O40" s="129"/>
      <c r="P40" s="130"/>
      <c r="Q40" s="130"/>
      <c r="R40" s="130"/>
      <c r="S40" s="130"/>
      <c r="T40" s="130"/>
      <c r="U40" s="130"/>
      <c r="V40" s="130"/>
      <c r="W40" s="130"/>
      <c r="X40" s="130"/>
      <c r="Y40" s="130"/>
      <c r="Z40" s="120"/>
      <c r="AC40" s="774"/>
      <c r="AD40" s="292" t="s">
        <v>627</v>
      </c>
      <c r="AE40" s="278" t="s">
        <v>628</v>
      </c>
      <c r="AF40" s="278">
        <v>1.3</v>
      </c>
      <c r="AG40" s="278">
        <v>0.2</v>
      </c>
      <c r="AH40" s="717"/>
      <c r="AI40" s="154"/>
      <c r="AJ40" s="153"/>
    </row>
    <row r="41" spans="2:36" s="121" customFormat="1" ht="21" customHeight="1">
      <c r="B41" s="120"/>
      <c r="C41" s="128"/>
      <c r="D41" s="128"/>
      <c r="E41" s="128"/>
      <c r="F41" s="128"/>
      <c r="G41" s="128"/>
      <c r="H41" s="128"/>
      <c r="I41" s="128"/>
      <c r="J41" s="128"/>
      <c r="K41" s="128"/>
      <c r="L41" s="128"/>
      <c r="M41" s="128"/>
      <c r="N41" s="129"/>
      <c r="O41" s="129"/>
      <c r="P41" s="130"/>
      <c r="Q41" s="130"/>
      <c r="R41" s="130"/>
      <c r="S41" s="130"/>
      <c r="T41" s="130"/>
      <c r="U41" s="130"/>
      <c r="V41" s="130"/>
      <c r="W41" s="130"/>
      <c r="X41" s="130"/>
      <c r="Y41" s="130"/>
      <c r="Z41" s="120"/>
      <c r="AC41" s="774"/>
      <c r="AD41" s="710" t="s">
        <v>629</v>
      </c>
      <c r="AE41" s="278" t="s">
        <v>630</v>
      </c>
      <c r="AF41" s="278">
        <v>1.7</v>
      </c>
      <c r="AG41" s="278">
        <v>0.3</v>
      </c>
      <c r="AH41" s="717"/>
      <c r="AI41" s="703"/>
      <c r="AJ41" s="702"/>
    </row>
    <row r="42" spans="2:36" s="121" customFormat="1" ht="21" customHeight="1">
      <c r="B42" s="120"/>
      <c r="C42" s="128"/>
      <c r="D42" s="128"/>
      <c r="E42" s="128"/>
      <c r="F42" s="128"/>
      <c r="G42" s="128"/>
      <c r="H42" s="128"/>
      <c r="I42" s="128"/>
      <c r="J42" s="128"/>
      <c r="K42" s="128"/>
      <c r="L42" s="128"/>
      <c r="M42" s="128"/>
      <c r="N42" s="129"/>
      <c r="O42" s="129"/>
      <c r="P42" s="130"/>
      <c r="Q42" s="130"/>
      <c r="R42" s="130"/>
      <c r="S42" s="130"/>
      <c r="T42" s="130"/>
      <c r="U42" s="130"/>
      <c r="V42" s="130"/>
      <c r="W42" s="130"/>
      <c r="X42" s="130"/>
      <c r="Y42" s="130"/>
      <c r="Z42" s="120"/>
      <c r="AC42" s="774"/>
      <c r="AD42" s="710"/>
      <c r="AE42" s="278" t="s">
        <v>631</v>
      </c>
      <c r="AF42" s="278">
        <v>1.3</v>
      </c>
      <c r="AG42" s="278">
        <v>0.2</v>
      </c>
      <c r="AH42" s="717"/>
      <c r="AI42" s="703"/>
      <c r="AJ42" s="702"/>
    </row>
    <row r="43" spans="2:36" s="121" customFormat="1" ht="13.5">
      <c r="B43" s="120"/>
      <c r="C43" s="128"/>
      <c r="D43" s="128"/>
      <c r="E43" s="128"/>
      <c r="F43" s="128"/>
      <c r="G43" s="128"/>
      <c r="H43" s="128"/>
      <c r="I43" s="128"/>
      <c r="J43" s="128"/>
      <c r="K43" s="128"/>
      <c r="L43" s="128"/>
      <c r="M43" s="128"/>
      <c r="N43" s="129"/>
      <c r="O43" s="129"/>
      <c r="P43" s="130"/>
      <c r="Q43" s="130"/>
      <c r="R43" s="130"/>
      <c r="S43" s="130"/>
      <c r="T43" s="130"/>
      <c r="U43" s="130"/>
      <c r="V43" s="130"/>
      <c r="W43" s="130"/>
      <c r="X43" s="130"/>
      <c r="Y43" s="130"/>
      <c r="Z43" s="120"/>
      <c r="AA43" s="250">
        <f>N16</f>
        <v>0.65</v>
      </c>
      <c r="AB43" s="121">
        <f>AJ11</f>
        <v>0.1</v>
      </c>
      <c r="AC43" s="719" t="s">
        <v>632</v>
      </c>
      <c r="AD43" s="710">
        <v>35</v>
      </c>
      <c r="AE43" s="278">
        <v>351</v>
      </c>
      <c r="AF43" s="278">
        <v>1.1</v>
      </c>
      <c r="AG43" s="278">
        <v>0.25</v>
      </c>
      <c r="AH43" s="717"/>
      <c r="AI43" s="154"/>
      <c r="AJ43" s="153"/>
    </row>
    <row r="44" spans="2:36" s="121" customFormat="1" ht="13.5">
      <c r="B44" s="120"/>
      <c r="C44" s="128"/>
      <c r="D44" s="128"/>
      <c r="E44" s="128"/>
      <c r="F44" s="128"/>
      <c r="G44" s="128"/>
      <c r="H44" s="128"/>
      <c r="I44" s="128"/>
      <c r="J44" s="128"/>
      <c r="K44" s="128"/>
      <c r="L44" s="128"/>
      <c r="M44" s="128"/>
      <c r="N44" s="129"/>
      <c r="O44" s="129"/>
      <c r="P44" s="130"/>
      <c r="Q44" s="130"/>
      <c r="R44" s="130"/>
      <c r="S44" s="130"/>
      <c r="T44" s="130"/>
      <c r="U44" s="130"/>
      <c r="V44" s="130"/>
      <c r="W44" s="130"/>
      <c r="X44" s="130"/>
      <c r="Y44" s="130"/>
      <c r="Z44" s="120"/>
      <c r="AA44" s="250">
        <f>R16</f>
        <v>0.59</v>
      </c>
      <c r="AB44" s="121">
        <f>AJ11</f>
        <v>0.1</v>
      </c>
      <c r="AC44" s="719"/>
      <c r="AD44" s="710"/>
      <c r="AE44" s="278">
        <v>352</v>
      </c>
      <c r="AF44" s="278">
        <v>1.01</v>
      </c>
      <c r="AG44" s="278">
        <v>0.3</v>
      </c>
      <c r="AH44" s="717"/>
      <c r="AI44" s="155"/>
      <c r="AJ44" s="153"/>
    </row>
    <row r="45" spans="2:36" s="121" customFormat="1" ht="13.5">
      <c r="B45" s="120"/>
      <c r="C45" s="128"/>
      <c r="D45" s="128"/>
      <c r="E45" s="128"/>
      <c r="F45" s="128"/>
      <c r="G45" s="128"/>
      <c r="H45" s="128"/>
      <c r="I45" s="128"/>
      <c r="J45" s="128"/>
      <c r="K45" s="128"/>
      <c r="L45" s="128"/>
      <c r="M45" s="128"/>
      <c r="N45" s="129"/>
      <c r="O45" s="129"/>
      <c r="P45" s="130"/>
      <c r="Q45" s="130"/>
      <c r="R45" s="130"/>
      <c r="S45" s="130"/>
      <c r="T45" s="130"/>
      <c r="U45" s="130"/>
      <c r="V45" s="130"/>
      <c r="W45" s="130"/>
      <c r="X45" s="130"/>
      <c r="Y45" s="130"/>
      <c r="Z45" s="120"/>
      <c r="AC45" s="719"/>
      <c r="AD45" s="710"/>
      <c r="AE45" s="278">
        <v>353</v>
      </c>
      <c r="AF45" s="278">
        <v>1.1</v>
      </c>
      <c r="AG45" s="278">
        <v>0.1</v>
      </c>
      <c r="AH45" s="717"/>
      <c r="AI45" s="154"/>
      <c r="AJ45" s="153"/>
    </row>
    <row r="46" spans="2:36" s="121" customFormat="1" ht="13.5">
      <c r="B46" s="120"/>
      <c r="C46" s="128"/>
      <c r="D46" s="128"/>
      <c r="E46" s="128"/>
      <c r="F46" s="128"/>
      <c r="G46" s="128"/>
      <c r="H46" s="128"/>
      <c r="I46" s="128"/>
      <c r="J46" s="128"/>
      <c r="K46" s="128"/>
      <c r="L46" s="128"/>
      <c r="M46" s="128"/>
      <c r="N46" s="129"/>
      <c r="O46" s="129"/>
      <c r="P46" s="130"/>
      <c r="Q46" s="130"/>
      <c r="R46" s="130"/>
      <c r="S46" s="130"/>
      <c r="T46" s="130"/>
      <c r="U46" s="130"/>
      <c r="V46" s="130"/>
      <c r="W46" s="130"/>
      <c r="X46" s="130"/>
      <c r="Y46" s="130"/>
      <c r="Z46" s="120"/>
      <c r="AC46" s="719" t="s">
        <v>633</v>
      </c>
      <c r="AD46" s="710" t="s">
        <v>634</v>
      </c>
      <c r="AE46" s="278" t="s">
        <v>635</v>
      </c>
      <c r="AF46" s="278">
        <v>1.1</v>
      </c>
      <c r="AG46" s="278">
        <v>0.1</v>
      </c>
      <c r="AH46" s="717"/>
      <c r="AI46" s="155"/>
      <c r="AJ46" s="153"/>
    </row>
    <row r="47" spans="2:36" s="121" customFormat="1" ht="13.5">
      <c r="B47" s="120"/>
      <c r="C47" s="128"/>
      <c r="D47" s="128"/>
      <c r="E47" s="128"/>
      <c r="F47" s="128"/>
      <c r="G47" s="128"/>
      <c r="H47" s="128"/>
      <c r="I47" s="128"/>
      <c r="J47" s="128"/>
      <c r="K47" s="128"/>
      <c r="L47" s="128"/>
      <c r="M47" s="128"/>
      <c r="N47" s="129"/>
      <c r="O47" s="129"/>
      <c r="P47" s="130"/>
      <c r="Q47" s="130"/>
      <c r="R47" s="130"/>
      <c r="S47" s="130"/>
      <c r="T47" s="130"/>
      <c r="U47" s="130"/>
      <c r="V47" s="130"/>
      <c r="W47" s="130"/>
      <c r="X47" s="130"/>
      <c r="Y47" s="130"/>
      <c r="Z47" s="120"/>
      <c r="AC47" s="719"/>
      <c r="AD47" s="710"/>
      <c r="AE47" s="278">
        <v>383</v>
      </c>
      <c r="AF47" s="278">
        <v>1.7</v>
      </c>
      <c r="AG47" s="278">
        <v>0.3</v>
      </c>
      <c r="AH47" s="717"/>
      <c r="AI47" s="154"/>
      <c r="AJ47" s="153"/>
    </row>
    <row r="48" spans="2:36" s="121" customFormat="1" ht="15" customHeight="1">
      <c r="B48" s="120"/>
      <c r="C48" s="128"/>
      <c r="D48" s="128"/>
      <c r="E48" s="128"/>
      <c r="F48" s="128"/>
      <c r="G48" s="128"/>
      <c r="H48" s="128"/>
      <c r="I48" s="128"/>
      <c r="J48" s="128"/>
      <c r="K48" s="128"/>
      <c r="L48" s="128"/>
      <c r="M48" s="128"/>
      <c r="N48" s="129"/>
      <c r="O48" s="129"/>
      <c r="P48" s="130"/>
      <c r="Q48" s="130"/>
      <c r="R48" s="130"/>
      <c r="S48" s="130"/>
      <c r="T48" s="130"/>
      <c r="U48" s="130"/>
      <c r="V48" s="130"/>
      <c r="W48" s="130"/>
      <c r="X48" s="130"/>
      <c r="Y48" s="130"/>
      <c r="Z48" s="120"/>
      <c r="AC48" s="719" t="s">
        <v>636</v>
      </c>
      <c r="AD48" s="710" t="s">
        <v>637</v>
      </c>
      <c r="AE48" s="278">
        <v>411</v>
      </c>
      <c r="AF48" s="278">
        <v>1.1</v>
      </c>
      <c r="AG48" s="278">
        <v>0.1</v>
      </c>
      <c r="AH48" s="717"/>
      <c r="AI48" s="154"/>
      <c r="AJ48" s="153"/>
    </row>
    <row r="49" spans="2:36" s="121" customFormat="1" ht="27">
      <c r="B49" s="120"/>
      <c r="C49" s="128"/>
      <c r="D49" s="128"/>
      <c r="E49" s="128"/>
      <c r="F49" s="128"/>
      <c r="G49" s="128"/>
      <c r="H49" s="128"/>
      <c r="I49" s="128"/>
      <c r="J49" s="128"/>
      <c r="K49" s="128"/>
      <c r="L49" s="128"/>
      <c r="M49" s="128"/>
      <c r="N49" s="129"/>
      <c r="O49" s="129"/>
      <c r="P49" s="130"/>
      <c r="Q49" s="130"/>
      <c r="R49" s="130"/>
      <c r="S49" s="130"/>
      <c r="T49" s="130"/>
      <c r="U49" s="130"/>
      <c r="V49" s="130"/>
      <c r="W49" s="130"/>
      <c r="X49" s="130"/>
      <c r="Y49" s="130"/>
      <c r="Z49" s="120"/>
      <c r="AC49" s="719"/>
      <c r="AD49" s="710"/>
      <c r="AE49" s="278" t="s">
        <v>638</v>
      </c>
      <c r="AF49" s="278">
        <v>1.2</v>
      </c>
      <c r="AG49" s="278">
        <v>0.15</v>
      </c>
      <c r="AH49" s="717"/>
      <c r="AI49" s="154"/>
      <c r="AJ49" s="153"/>
    </row>
    <row r="50" spans="2:36" s="121" customFormat="1" ht="27">
      <c r="B50" s="120"/>
      <c r="C50" s="726"/>
      <c r="D50" s="726"/>
      <c r="E50" s="726"/>
      <c r="F50" s="726"/>
      <c r="G50" s="726"/>
      <c r="H50" s="726"/>
      <c r="I50" s="726"/>
      <c r="J50" s="726"/>
      <c r="K50" s="726"/>
      <c r="L50" s="726"/>
      <c r="M50" s="726"/>
      <c r="N50" s="721"/>
      <c r="O50" s="721"/>
      <c r="P50" s="722"/>
      <c r="Q50" s="722"/>
      <c r="R50" s="722"/>
      <c r="S50" s="722"/>
      <c r="T50" s="722"/>
      <c r="U50" s="722"/>
      <c r="V50" s="722"/>
      <c r="W50" s="722"/>
      <c r="X50" s="722"/>
      <c r="Y50" s="722"/>
      <c r="Z50" s="120"/>
      <c r="AC50" s="291" t="s">
        <v>639</v>
      </c>
      <c r="AD50" s="292" t="s">
        <v>640</v>
      </c>
      <c r="AE50" s="278" t="s">
        <v>641</v>
      </c>
      <c r="AF50" s="278">
        <v>1</v>
      </c>
      <c r="AG50" s="278">
        <v>0.1</v>
      </c>
      <c r="AH50" s="717"/>
      <c r="AI50" s="154"/>
      <c r="AJ50" s="153"/>
    </row>
    <row r="51" spans="2:36" s="121" customFormat="1" ht="27">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C51" s="719" t="s">
        <v>642</v>
      </c>
      <c r="AD51" s="292" t="s">
        <v>643</v>
      </c>
      <c r="AE51" s="278" t="s">
        <v>644</v>
      </c>
      <c r="AF51" s="278">
        <v>1.15</v>
      </c>
      <c r="AG51" s="278">
        <v>0.15</v>
      </c>
      <c r="AH51" s="717"/>
      <c r="AI51" s="154"/>
      <c r="AJ51" s="153"/>
    </row>
    <row r="52" spans="2:36" s="121" customFormat="1" ht="15" customHeight="1">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C52" s="719"/>
      <c r="AD52" s="292">
        <v>53</v>
      </c>
      <c r="AE52" s="278" t="s">
        <v>645</v>
      </c>
      <c r="AF52" s="278">
        <v>1</v>
      </c>
      <c r="AG52" s="278">
        <v>0.05</v>
      </c>
      <c r="AH52" s="717"/>
      <c r="AI52" s="155"/>
      <c r="AJ52" s="153"/>
    </row>
    <row r="53" spans="2:36" ht="13.5">
      <c r="B53" s="120"/>
      <c r="C53" s="5"/>
      <c r="D53" s="5"/>
      <c r="E53" s="5"/>
      <c r="F53" s="5"/>
      <c r="G53" s="5"/>
      <c r="H53" s="5"/>
      <c r="I53" s="5"/>
      <c r="J53" s="5"/>
      <c r="K53" s="5"/>
      <c r="L53" s="5"/>
      <c r="M53" s="5"/>
      <c r="N53" s="5"/>
      <c r="O53" s="5"/>
      <c r="P53" s="5"/>
      <c r="Q53" s="5"/>
      <c r="R53" s="5"/>
      <c r="S53" s="5"/>
      <c r="T53" s="5"/>
      <c r="U53" s="5"/>
      <c r="V53" s="5"/>
      <c r="W53" s="5"/>
      <c r="X53" s="5"/>
      <c r="Y53" s="5"/>
      <c r="Z53" s="5"/>
      <c r="AC53" s="719" t="s">
        <v>646</v>
      </c>
      <c r="AD53" s="292">
        <v>55</v>
      </c>
      <c r="AE53" s="278" t="s">
        <v>647</v>
      </c>
      <c r="AF53" s="278">
        <v>1.1</v>
      </c>
      <c r="AG53" s="278">
        <v>0.1</v>
      </c>
      <c r="AH53" s="717"/>
      <c r="AI53" s="154"/>
      <c r="AJ53" s="153"/>
    </row>
    <row r="54" spans="2:36" ht="15" customHeight="1">
      <c r="B54" s="5"/>
      <c r="C54" s="5"/>
      <c r="D54" s="5"/>
      <c r="E54" s="5"/>
      <c r="F54" s="5"/>
      <c r="G54" s="5"/>
      <c r="H54" s="5"/>
      <c r="I54" s="5"/>
      <c r="J54" s="5"/>
      <c r="K54" s="5"/>
      <c r="L54" s="5"/>
      <c r="M54" s="5"/>
      <c r="N54" s="5"/>
      <c r="O54" s="5"/>
      <c r="P54" s="5"/>
      <c r="Q54" s="5"/>
      <c r="R54" s="5"/>
      <c r="S54" s="5"/>
      <c r="T54" s="5"/>
      <c r="U54" s="5"/>
      <c r="V54" s="5"/>
      <c r="W54" s="5"/>
      <c r="X54" s="5"/>
      <c r="Y54" s="5"/>
      <c r="Z54" s="5"/>
      <c r="AC54" s="719"/>
      <c r="AD54" s="292">
        <v>56</v>
      </c>
      <c r="AE54" s="278" t="s">
        <v>648</v>
      </c>
      <c r="AF54" s="278">
        <v>1</v>
      </c>
      <c r="AG54" s="278">
        <v>0.1</v>
      </c>
      <c r="AH54" s="717"/>
      <c r="AI54" s="701"/>
      <c r="AJ54" s="702"/>
    </row>
    <row r="55" spans="2:36" ht="13.5">
      <c r="B55" s="5"/>
      <c r="C55" s="5"/>
      <c r="D55" s="5"/>
      <c r="E55" s="5"/>
      <c r="F55" s="5"/>
      <c r="G55" s="5"/>
      <c r="H55" s="5"/>
      <c r="I55" s="5"/>
      <c r="J55" s="5"/>
      <c r="K55" s="5"/>
      <c r="L55" s="5"/>
      <c r="M55" s="5"/>
      <c r="N55" s="5"/>
      <c r="O55" s="5"/>
      <c r="P55" s="5"/>
      <c r="Q55" s="5"/>
      <c r="R55" s="5"/>
      <c r="S55" s="5"/>
      <c r="T55" s="5"/>
      <c r="U55" s="5"/>
      <c r="V55" s="5"/>
      <c r="W55" s="5"/>
      <c r="X55" s="5"/>
      <c r="Y55" s="5"/>
      <c r="Z55" s="5"/>
      <c r="AC55" s="719" t="s">
        <v>649</v>
      </c>
      <c r="AD55" s="710">
        <v>58</v>
      </c>
      <c r="AE55" s="278">
        <v>581</v>
      </c>
      <c r="AF55" s="278">
        <v>1.1</v>
      </c>
      <c r="AG55" s="278">
        <v>0.15</v>
      </c>
      <c r="AH55" s="717"/>
      <c r="AI55" s="701"/>
      <c r="AJ55" s="702"/>
    </row>
    <row r="56" spans="2:36" ht="15" customHeight="1">
      <c r="B56" s="5"/>
      <c r="C56" s="5"/>
      <c r="D56" s="5"/>
      <c r="E56" s="5"/>
      <c r="F56" s="5"/>
      <c r="G56" s="5"/>
      <c r="H56" s="5"/>
      <c r="I56" s="5"/>
      <c r="J56" s="5"/>
      <c r="K56" s="5"/>
      <c r="L56" s="5"/>
      <c r="M56" s="5"/>
      <c r="N56" s="5"/>
      <c r="O56" s="5"/>
      <c r="P56" s="5"/>
      <c r="Q56" s="5"/>
      <c r="R56" s="5"/>
      <c r="S56" s="5"/>
      <c r="T56" s="5"/>
      <c r="U56" s="5"/>
      <c r="V56" s="5"/>
      <c r="W56" s="5"/>
      <c r="X56" s="5"/>
      <c r="Y56" s="5"/>
      <c r="Z56" s="5"/>
      <c r="AC56" s="719"/>
      <c r="AD56" s="710"/>
      <c r="AE56" s="278">
        <v>582</v>
      </c>
      <c r="AF56" s="278">
        <v>1.3</v>
      </c>
      <c r="AG56" s="278">
        <v>0.2</v>
      </c>
      <c r="AH56" s="717"/>
      <c r="AI56" s="154"/>
      <c r="AJ56" s="153"/>
    </row>
    <row r="57" spans="2:36" ht="15" customHeight="1">
      <c r="B57" s="5"/>
      <c r="C57" s="248"/>
      <c r="D57" s="248"/>
      <c r="E57" s="5"/>
      <c r="F57" s="5"/>
      <c r="G57" s="5"/>
      <c r="H57" s="5"/>
      <c r="I57" s="5"/>
      <c r="J57" s="5"/>
      <c r="K57" s="5"/>
      <c r="L57" s="5"/>
      <c r="M57" s="5"/>
      <c r="N57" s="5"/>
      <c r="O57" s="5"/>
      <c r="P57" s="5"/>
      <c r="Q57" s="5"/>
      <c r="R57" s="5"/>
      <c r="S57" s="5"/>
      <c r="T57" s="249"/>
      <c r="U57" s="5"/>
      <c r="V57" s="5"/>
      <c r="W57" s="5"/>
      <c r="X57" s="5"/>
      <c r="Y57" s="5"/>
      <c r="Z57" s="5"/>
      <c r="AC57" s="719"/>
      <c r="AD57" s="710">
        <v>59</v>
      </c>
      <c r="AE57" s="278">
        <v>591</v>
      </c>
      <c r="AF57" s="278">
        <v>1.1</v>
      </c>
      <c r="AG57" s="278">
        <v>0.1</v>
      </c>
      <c r="AH57" s="717"/>
      <c r="AI57" s="701"/>
      <c r="AJ57" s="702"/>
    </row>
    <row r="58" spans="2:36" ht="13.5">
      <c r="B58" s="5"/>
      <c r="C58" s="5"/>
      <c r="D58" s="5"/>
      <c r="E58" s="5"/>
      <c r="F58" s="5"/>
      <c r="G58" s="5"/>
      <c r="H58" s="5"/>
      <c r="I58" s="5"/>
      <c r="J58" s="5"/>
      <c r="K58" s="5"/>
      <c r="L58" s="5"/>
      <c r="M58" s="5"/>
      <c r="N58" s="5"/>
      <c r="O58" s="5"/>
      <c r="P58" s="5"/>
      <c r="Q58" s="5"/>
      <c r="R58" s="5"/>
      <c r="S58" s="5"/>
      <c r="T58" s="5"/>
      <c r="U58" s="5"/>
      <c r="V58" s="5"/>
      <c r="W58" s="5"/>
      <c r="X58" s="5"/>
      <c r="Y58" s="5"/>
      <c r="Z58" s="5"/>
      <c r="AA58" s="251">
        <f>N20</f>
        <v>0.08</v>
      </c>
      <c r="AB58" s="6">
        <v>0.85</v>
      </c>
      <c r="AC58" s="719"/>
      <c r="AD58" s="710"/>
      <c r="AE58" s="278">
        <v>592</v>
      </c>
      <c r="AF58" s="278">
        <v>1.1</v>
      </c>
      <c r="AG58" s="278">
        <v>0.15</v>
      </c>
      <c r="AH58" s="717"/>
      <c r="AI58" s="701"/>
      <c r="AJ58" s="702"/>
    </row>
    <row r="59" spans="2:36" ht="13.5">
      <c r="B59" s="5"/>
      <c r="C59" s="5"/>
      <c r="D59" s="5"/>
      <c r="E59" s="5"/>
      <c r="F59" s="5"/>
      <c r="G59" s="5"/>
      <c r="H59" s="5"/>
      <c r="I59" s="5"/>
      <c r="J59" s="5"/>
      <c r="K59" s="5"/>
      <c r="L59" s="5"/>
      <c r="M59" s="5"/>
      <c r="N59" s="5"/>
      <c r="O59" s="5"/>
      <c r="P59" s="5"/>
      <c r="Q59" s="5"/>
      <c r="R59" s="5"/>
      <c r="S59" s="5"/>
      <c r="T59" s="5"/>
      <c r="U59" s="5"/>
      <c r="V59" s="5"/>
      <c r="W59" s="5"/>
      <c r="X59" s="5"/>
      <c r="Y59" s="5"/>
      <c r="Z59" s="5"/>
      <c r="AA59" s="251">
        <f>R20</f>
        <v>0.1</v>
      </c>
      <c r="AB59" s="6">
        <v>0.85</v>
      </c>
      <c r="AC59" s="719"/>
      <c r="AD59" s="292" t="s">
        <v>650</v>
      </c>
      <c r="AE59" s="278" t="s">
        <v>651</v>
      </c>
      <c r="AF59" s="278">
        <v>1.1</v>
      </c>
      <c r="AG59" s="278">
        <v>0.15</v>
      </c>
      <c r="AH59" s="717"/>
      <c r="AI59" s="154"/>
      <c r="AJ59" s="153"/>
    </row>
    <row r="60" spans="2:34" ht="13.5">
      <c r="B60" s="5"/>
      <c r="C60" s="5"/>
      <c r="D60" s="5"/>
      <c r="E60" s="5"/>
      <c r="F60" s="5"/>
      <c r="G60" s="5"/>
      <c r="H60" s="5"/>
      <c r="I60" s="5"/>
      <c r="J60" s="5"/>
      <c r="K60" s="5"/>
      <c r="L60" s="5"/>
      <c r="M60" s="5"/>
      <c r="N60" s="5"/>
      <c r="O60" s="5"/>
      <c r="P60" s="5"/>
      <c r="Q60" s="5"/>
      <c r="R60" s="5"/>
      <c r="S60" s="5"/>
      <c r="T60" s="5"/>
      <c r="U60" s="5"/>
      <c r="V60" s="5"/>
      <c r="W60" s="5"/>
      <c r="X60" s="5"/>
      <c r="Y60" s="5"/>
      <c r="Z60" s="5"/>
      <c r="AC60" s="719"/>
      <c r="AD60" s="710" t="s">
        <v>652</v>
      </c>
      <c r="AE60" s="278" t="s">
        <v>653</v>
      </c>
      <c r="AF60" s="278">
        <v>1.3</v>
      </c>
      <c r="AG60" s="278">
        <v>0.2</v>
      </c>
      <c r="AH60" s="717"/>
    </row>
    <row r="61" spans="2:34" ht="13.5">
      <c r="B61" s="5"/>
      <c r="C61" s="5"/>
      <c r="D61" s="5"/>
      <c r="E61" s="5"/>
      <c r="F61" s="5"/>
      <c r="G61" s="5"/>
      <c r="H61" s="5"/>
      <c r="I61" s="5"/>
      <c r="J61" s="5"/>
      <c r="K61" s="5"/>
      <c r="L61" s="5"/>
      <c r="M61" s="5"/>
      <c r="N61" s="5"/>
      <c r="O61" s="5"/>
      <c r="P61" s="5"/>
      <c r="Q61" s="5"/>
      <c r="R61" s="5"/>
      <c r="S61" s="5"/>
      <c r="T61" s="5"/>
      <c r="U61" s="5"/>
      <c r="V61" s="5"/>
      <c r="W61" s="5"/>
      <c r="X61" s="5"/>
      <c r="Y61" s="5"/>
      <c r="Z61" s="5"/>
      <c r="AC61" s="719"/>
      <c r="AD61" s="710"/>
      <c r="AE61" s="278">
        <v>639</v>
      </c>
      <c r="AF61" s="278">
        <v>1.1</v>
      </c>
      <c r="AG61" s="278">
        <v>0.1</v>
      </c>
      <c r="AH61" s="717"/>
    </row>
    <row r="62" spans="2:34" ht="13.5">
      <c r="B62" s="5"/>
      <c r="C62" s="5"/>
      <c r="D62" s="5"/>
      <c r="E62" s="5"/>
      <c r="F62" s="5"/>
      <c r="G62" s="5"/>
      <c r="H62" s="5"/>
      <c r="I62" s="5"/>
      <c r="J62" s="5"/>
      <c r="K62" s="5"/>
      <c r="L62" s="5"/>
      <c r="M62" s="5"/>
      <c r="N62" s="5"/>
      <c r="O62" s="5"/>
      <c r="P62" s="5"/>
      <c r="Q62" s="5"/>
      <c r="R62" s="5"/>
      <c r="S62" s="5"/>
      <c r="T62" s="5"/>
      <c r="U62" s="5"/>
      <c r="V62" s="5"/>
      <c r="W62" s="5"/>
      <c r="X62" s="5"/>
      <c r="Y62" s="5"/>
      <c r="Z62" s="5"/>
      <c r="AC62" s="719" t="s">
        <v>654</v>
      </c>
      <c r="AD62" s="292" t="s">
        <v>655</v>
      </c>
      <c r="AE62" s="278" t="s">
        <v>656</v>
      </c>
      <c r="AF62" s="278">
        <v>1.5</v>
      </c>
      <c r="AG62" s="278">
        <v>0.2</v>
      </c>
      <c r="AH62" s="717"/>
    </row>
    <row r="63" spans="2:34" ht="13.5">
      <c r="B63" s="5"/>
      <c r="C63" s="5"/>
      <c r="D63" s="5"/>
      <c r="E63" s="5"/>
      <c r="F63" s="5"/>
      <c r="G63" s="5"/>
      <c r="H63" s="5"/>
      <c r="I63" s="5"/>
      <c r="J63" s="5"/>
      <c r="K63" s="5"/>
      <c r="L63" s="5"/>
      <c r="M63" s="5"/>
      <c r="N63" s="5"/>
      <c r="O63" s="5"/>
      <c r="P63" s="5"/>
      <c r="Q63" s="5"/>
      <c r="R63" s="5"/>
      <c r="S63" s="5"/>
      <c r="T63" s="5"/>
      <c r="U63" s="5"/>
      <c r="V63" s="5"/>
      <c r="W63" s="5"/>
      <c r="X63" s="5"/>
      <c r="Y63" s="5"/>
      <c r="Z63" s="5"/>
      <c r="AC63" s="719"/>
      <c r="AD63" s="292"/>
      <c r="AE63" s="278">
        <v>649</v>
      </c>
      <c r="AF63" s="278">
        <v>1.1</v>
      </c>
      <c r="AG63" s="278">
        <v>0.1</v>
      </c>
      <c r="AH63" s="717"/>
    </row>
    <row r="64" spans="2:34" ht="13.5">
      <c r="B64" s="5"/>
      <c r="C64" s="5"/>
      <c r="D64" s="5"/>
      <c r="E64" s="5"/>
      <c r="F64" s="5"/>
      <c r="G64" s="5"/>
      <c r="H64" s="5"/>
      <c r="I64" s="5"/>
      <c r="J64" s="5"/>
      <c r="K64" s="5"/>
      <c r="L64" s="5"/>
      <c r="M64" s="5"/>
      <c r="N64" s="5"/>
      <c r="O64" s="5"/>
      <c r="P64" s="5"/>
      <c r="Q64" s="5"/>
      <c r="R64" s="5"/>
      <c r="S64" s="5"/>
      <c r="T64" s="5"/>
      <c r="U64" s="5"/>
      <c r="V64" s="5"/>
      <c r="W64" s="5"/>
      <c r="X64" s="5"/>
      <c r="Y64" s="5"/>
      <c r="Z64" s="5"/>
      <c r="AC64" s="719"/>
      <c r="AD64" s="292"/>
      <c r="AE64" s="278" t="s">
        <v>657</v>
      </c>
      <c r="AF64" s="278">
        <v>1.5</v>
      </c>
      <c r="AG64" s="278">
        <v>0.2</v>
      </c>
      <c r="AH64" s="717"/>
    </row>
    <row r="65" spans="2:34" ht="13.5">
      <c r="B65" s="5"/>
      <c r="C65" s="5"/>
      <c r="D65" s="5"/>
      <c r="E65" s="5"/>
      <c r="F65" s="5"/>
      <c r="G65" s="5"/>
      <c r="H65" s="5"/>
      <c r="I65" s="5"/>
      <c r="J65" s="5"/>
      <c r="K65" s="5"/>
      <c r="L65" s="5"/>
      <c r="M65" s="5"/>
      <c r="N65" s="5"/>
      <c r="O65" s="5"/>
      <c r="P65" s="5"/>
      <c r="Q65" s="5"/>
      <c r="R65" s="5"/>
      <c r="S65" s="5"/>
      <c r="T65" s="5"/>
      <c r="U65" s="5"/>
      <c r="V65" s="5"/>
      <c r="W65" s="5"/>
      <c r="X65" s="5"/>
      <c r="Y65" s="5"/>
      <c r="Z65" s="5"/>
      <c r="AC65" s="719" t="s">
        <v>658</v>
      </c>
      <c r="AD65" s="710">
        <v>68</v>
      </c>
      <c r="AE65" s="278" t="s">
        <v>659</v>
      </c>
      <c r="AF65" s="278">
        <v>1.1</v>
      </c>
      <c r="AG65" s="278">
        <v>0.1</v>
      </c>
      <c r="AH65" s="717"/>
    </row>
    <row r="66" spans="2:34" ht="13.5">
      <c r="B66" s="5"/>
      <c r="C66" s="5"/>
      <c r="D66" s="5"/>
      <c r="E66" s="5"/>
      <c r="F66" s="5"/>
      <c r="G66" s="5"/>
      <c r="H66" s="5"/>
      <c r="I66" s="5"/>
      <c r="J66" s="5"/>
      <c r="K66" s="5"/>
      <c r="L66" s="5"/>
      <c r="M66" s="5"/>
      <c r="N66" s="5"/>
      <c r="O66" s="5"/>
      <c r="P66" s="5"/>
      <c r="Q66" s="5"/>
      <c r="R66" s="5"/>
      <c r="S66" s="5"/>
      <c r="T66" s="5"/>
      <c r="U66" s="5"/>
      <c r="V66" s="5"/>
      <c r="W66" s="5"/>
      <c r="X66" s="5"/>
      <c r="Y66" s="5"/>
      <c r="Z66" s="5"/>
      <c r="AC66" s="719"/>
      <c r="AD66" s="710"/>
      <c r="AE66" s="278">
        <v>683</v>
      </c>
      <c r="AF66" s="278">
        <v>1</v>
      </c>
      <c r="AG66" s="278">
        <v>0.05</v>
      </c>
      <c r="AH66" s="717"/>
    </row>
    <row r="67" spans="2:34" ht="13.5">
      <c r="B67" s="5"/>
      <c r="C67" s="5"/>
      <c r="D67" s="5"/>
      <c r="E67" s="5"/>
      <c r="F67" s="5"/>
      <c r="G67" s="5"/>
      <c r="H67" s="5"/>
      <c r="I67" s="5"/>
      <c r="J67" s="5"/>
      <c r="K67" s="5"/>
      <c r="L67" s="5"/>
      <c r="M67" s="5"/>
      <c r="N67" s="5"/>
      <c r="O67" s="5"/>
      <c r="P67" s="5"/>
      <c r="Q67" s="5"/>
      <c r="R67" s="5"/>
      <c r="S67" s="5"/>
      <c r="T67" s="5"/>
      <c r="U67" s="5"/>
      <c r="V67" s="5"/>
      <c r="W67" s="5"/>
      <c r="X67" s="5"/>
      <c r="Y67" s="5"/>
      <c r="Z67" s="5"/>
      <c r="AC67" s="719" t="s">
        <v>660</v>
      </c>
      <c r="AD67" s="710" t="s">
        <v>661</v>
      </c>
      <c r="AE67" s="278" t="s">
        <v>662</v>
      </c>
      <c r="AF67" s="278">
        <v>1</v>
      </c>
      <c r="AG67" s="278">
        <v>0.05</v>
      </c>
      <c r="AH67" s="717"/>
    </row>
    <row r="68" spans="2:34" ht="13.5">
      <c r="B68" s="5"/>
      <c r="C68" s="5"/>
      <c r="D68" s="5"/>
      <c r="E68" s="5"/>
      <c r="F68" s="5"/>
      <c r="G68" s="5"/>
      <c r="H68" s="5"/>
      <c r="I68" s="5"/>
      <c r="J68" s="5"/>
      <c r="K68" s="5"/>
      <c r="L68" s="5"/>
      <c r="M68" s="5"/>
      <c r="N68" s="5"/>
      <c r="O68" s="5"/>
      <c r="P68" s="5"/>
      <c r="Q68" s="5"/>
      <c r="R68" s="5"/>
      <c r="S68" s="5"/>
      <c r="T68" s="5"/>
      <c r="U68" s="5"/>
      <c r="V68" s="5"/>
      <c r="W68" s="5"/>
      <c r="X68" s="5"/>
      <c r="Y68" s="5"/>
      <c r="Z68" s="5"/>
      <c r="AC68" s="719"/>
      <c r="AD68" s="710"/>
      <c r="AE68" s="278">
        <v>712</v>
      </c>
      <c r="AF68" s="278">
        <v>1.2</v>
      </c>
      <c r="AG68" s="278">
        <v>0.15</v>
      </c>
      <c r="AH68" s="717"/>
    </row>
    <row r="69" spans="2:34" ht="13.5">
      <c r="B69" s="5"/>
      <c r="C69" s="5"/>
      <c r="D69" s="5"/>
      <c r="E69" s="5"/>
      <c r="F69" s="5"/>
      <c r="G69" s="5"/>
      <c r="H69" s="5"/>
      <c r="I69" s="5"/>
      <c r="J69" s="5"/>
      <c r="K69" s="5"/>
      <c r="L69" s="5"/>
      <c r="M69" s="5"/>
      <c r="N69" s="5"/>
      <c r="O69" s="5"/>
      <c r="P69" s="5"/>
      <c r="Q69" s="5"/>
      <c r="R69" s="5"/>
      <c r="S69" s="5"/>
      <c r="T69" s="5"/>
      <c r="U69" s="5"/>
      <c r="V69" s="5"/>
      <c r="W69" s="5"/>
      <c r="X69" s="5"/>
      <c r="Y69" s="5"/>
      <c r="Z69" s="5"/>
      <c r="AC69" s="719"/>
      <c r="AD69" s="292">
        <v>72</v>
      </c>
      <c r="AE69" s="278" t="s">
        <v>663</v>
      </c>
      <c r="AF69" s="278">
        <v>1.15</v>
      </c>
      <c r="AG69" s="278">
        <v>0.2</v>
      </c>
      <c r="AH69" s="717"/>
    </row>
    <row r="70" spans="2:34" ht="13.5">
      <c r="B70" s="5"/>
      <c r="C70" s="5"/>
      <c r="D70" s="5"/>
      <c r="E70" s="5"/>
      <c r="F70" s="5"/>
      <c r="G70" s="5"/>
      <c r="H70" s="5"/>
      <c r="I70" s="5"/>
      <c r="J70" s="5"/>
      <c r="K70" s="5"/>
      <c r="L70" s="5"/>
      <c r="M70" s="5"/>
      <c r="N70" s="5"/>
      <c r="O70" s="5"/>
      <c r="P70" s="5"/>
      <c r="Q70" s="5"/>
      <c r="R70" s="5"/>
      <c r="S70" s="5"/>
      <c r="T70" s="5"/>
      <c r="U70" s="5"/>
      <c r="V70" s="5"/>
      <c r="W70" s="5"/>
      <c r="X70" s="5"/>
      <c r="Y70" s="5"/>
      <c r="Z70" s="5"/>
      <c r="AC70" s="719"/>
      <c r="AD70" s="710">
        <v>73</v>
      </c>
      <c r="AE70" s="278">
        <v>731</v>
      </c>
      <c r="AF70" s="278">
        <v>1.2</v>
      </c>
      <c r="AG70" s="278">
        <v>0.15</v>
      </c>
      <c r="AH70" s="717"/>
    </row>
    <row r="71" spans="2:34" ht="13.5">
      <c r="B71" s="5"/>
      <c r="C71" s="5"/>
      <c r="D71" s="5"/>
      <c r="E71" s="5"/>
      <c r="F71" s="5"/>
      <c r="G71" s="5"/>
      <c r="H71" s="5"/>
      <c r="I71" s="5"/>
      <c r="J71" s="5"/>
      <c r="K71" s="5"/>
      <c r="L71" s="5"/>
      <c r="M71" s="5"/>
      <c r="N71" s="5"/>
      <c r="O71" s="5"/>
      <c r="P71" s="5"/>
      <c r="Q71" s="5"/>
      <c r="R71" s="5"/>
      <c r="S71" s="5"/>
      <c r="T71" s="5"/>
      <c r="U71" s="5"/>
      <c r="V71" s="5"/>
      <c r="W71" s="5"/>
      <c r="X71" s="5"/>
      <c r="Y71" s="5"/>
      <c r="Z71" s="5"/>
      <c r="AC71" s="719"/>
      <c r="AD71" s="710"/>
      <c r="AE71" s="278">
        <v>732</v>
      </c>
      <c r="AF71" s="278">
        <v>1</v>
      </c>
      <c r="AG71" s="278">
        <v>0.05</v>
      </c>
      <c r="AH71" s="717"/>
    </row>
    <row r="72" spans="2:34" ht="13.5">
      <c r="B72" s="5"/>
      <c r="C72" s="5"/>
      <c r="D72" s="5"/>
      <c r="E72" s="5"/>
      <c r="F72" s="5"/>
      <c r="G72" s="5"/>
      <c r="H72" s="5"/>
      <c r="I72" s="5"/>
      <c r="J72" s="5"/>
      <c r="K72" s="5"/>
      <c r="L72" s="5"/>
      <c r="M72" s="5"/>
      <c r="N72" s="5"/>
      <c r="O72" s="5"/>
      <c r="P72" s="5"/>
      <c r="Q72" s="5"/>
      <c r="R72" s="5"/>
      <c r="S72" s="5"/>
      <c r="T72" s="5"/>
      <c r="U72" s="5"/>
      <c r="V72" s="5"/>
      <c r="W72" s="5"/>
      <c r="X72" s="5"/>
      <c r="Y72" s="5"/>
      <c r="Z72" s="5"/>
      <c r="AC72" s="719"/>
      <c r="AD72" s="710">
        <v>74</v>
      </c>
      <c r="AE72" s="278" t="s">
        <v>664</v>
      </c>
      <c r="AF72" s="278">
        <v>1.2</v>
      </c>
      <c r="AG72" s="278">
        <v>0.15</v>
      </c>
      <c r="AH72" s="717"/>
    </row>
    <row r="73" spans="29:34" ht="13.5">
      <c r="AC73" s="719"/>
      <c r="AD73" s="710"/>
      <c r="AE73" s="278">
        <v>742</v>
      </c>
      <c r="AF73" s="278">
        <v>1.1</v>
      </c>
      <c r="AG73" s="278">
        <v>0.1</v>
      </c>
      <c r="AH73" s="717"/>
    </row>
    <row r="74" spans="29:34" ht="13.5">
      <c r="AC74" s="719"/>
      <c r="AD74" s="292">
        <v>75</v>
      </c>
      <c r="AE74" s="278">
        <v>750</v>
      </c>
      <c r="AF74" s="278">
        <v>1.5</v>
      </c>
      <c r="AG74" s="278">
        <v>0.2</v>
      </c>
      <c r="AH74" s="717"/>
    </row>
    <row r="75" spans="29:34" ht="13.5">
      <c r="AC75" s="719" t="s">
        <v>665</v>
      </c>
      <c r="AD75" s="710">
        <v>77</v>
      </c>
      <c r="AE75" s="278" t="s">
        <v>666</v>
      </c>
      <c r="AF75" s="278">
        <v>1.1</v>
      </c>
      <c r="AG75" s="278">
        <v>0.1</v>
      </c>
      <c r="AH75" s="717"/>
    </row>
    <row r="76" spans="29:34" ht="13.5">
      <c r="AC76" s="719"/>
      <c r="AD76" s="710"/>
      <c r="AE76" s="278">
        <v>774</v>
      </c>
      <c r="AF76" s="278">
        <v>1</v>
      </c>
      <c r="AG76" s="278">
        <v>0.05</v>
      </c>
      <c r="AH76" s="717"/>
    </row>
    <row r="77" spans="29:34" ht="13.5">
      <c r="AC77" s="719"/>
      <c r="AD77" s="292">
        <v>78</v>
      </c>
      <c r="AE77" s="278" t="s">
        <v>667</v>
      </c>
      <c r="AF77" s="278">
        <v>1.2</v>
      </c>
      <c r="AG77" s="278">
        <v>0.15</v>
      </c>
      <c r="AH77" s="717"/>
    </row>
    <row r="78" spans="29:34" ht="13.5">
      <c r="AC78" s="719"/>
      <c r="AD78" s="292">
        <v>79</v>
      </c>
      <c r="AE78" s="278" t="s">
        <v>668</v>
      </c>
      <c r="AF78" s="278">
        <v>1.15</v>
      </c>
      <c r="AG78" s="278">
        <v>0.15</v>
      </c>
      <c r="AH78" s="717"/>
    </row>
    <row r="79" spans="29:34" ht="13.5">
      <c r="AC79" s="719"/>
      <c r="AD79" s="292">
        <v>80</v>
      </c>
      <c r="AE79" s="278" t="s">
        <v>669</v>
      </c>
      <c r="AF79" s="278">
        <v>1.2</v>
      </c>
      <c r="AG79" s="278">
        <v>0.15</v>
      </c>
      <c r="AH79" s="717"/>
    </row>
    <row r="80" spans="29:34" ht="13.5">
      <c r="AC80" s="719"/>
      <c r="AD80" s="710">
        <v>81</v>
      </c>
      <c r="AE80" s="278" t="s">
        <v>670</v>
      </c>
      <c r="AF80" s="278">
        <v>1.1</v>
      </c>
      <c r="AG80" s="278">
        <v>0.1</v>
      </c>
      <c r="AH80" s="717"/>
    </row>
    <row r="81" spans="29:34" ht="13.5">
      <c r="AC81" s="719"/>
      <c r="AD81" s="710"/>
      <c r="AE81" s="278">
        <v>813</v>
      </c>
      <c r="AF81" s="278">
        <v>1.5</v>
      </c>
      <c r="AG81" s="278">
        <v>0.2</v>
      </c>
      <c r="AH81" s="717"/>
    </row>
    <row r="82" spans="29:34" ht="13.5">
      <c r="AC82" s="719"/>
      <c r="AD82" s="292">
        <v>82</v>
      </c>
      <c r="AE82" s="278" t="s">
        <v>671</v>
      </c>
      <c r="AF82" s="278">
        <v>1.2</v>
      </c>
      <c r="AG82" s="278">
        <v>0.15</v>
      </c>
      <c r="AH82" s="717"/>
    </row>
    <row r="83" spans="29:34" ht="27">
      <c r="AC83" s="291" t="s">
        <v>672</v>
      </c>
      <c r="AD83" s="292">
        <v>86</v>
      </c>
      <c r="AE83" s="278">
        <v>861</v>
      </c>
      <c r="AF83" s="278">
        <v>1.1</v>
      </c>
      <c r="AG83" s="278">
        <v>0.1</v>
      </c>
      <c r="AH83" s="717"/>
    </row>
    <row r="84" spans="29:34" ht="27">
      <c r="AC84" s="291" t="s">
        <v>673</v>
      </c>
      <c r="AD84" s="292">
        <v>93</v>
      </c>
      <c r="AE84" s="278">
        <v>931</v>
      </c>
      <c r="AF84" s="278">
        <v>1.1</v>
      </c>
      <c r="AG84" s="278">
        <v>0.1</v>
      </c>
      <c r="AH84" s="717"/>
    </row>
    <row r="85" spans="29:34" ht="13.5">
      <c r="AC85" s="719" t="s">
        <v>674</v>
      </c>
      <c r="AD85" s="292">
        <v>94</v>
      </c>
      <c r="AE85" s="278" t="s">
        <v>675</v>
      </c>
      <c r="AF85" s="278">
        <v>1.1</v>
      </c>
      <c r="AG85" s="278">
        <v>0.1</v>
      </c>
      <c r="AH85" s="717"/>
    </row>
    <row r="86" spans="29:34" ht="13.5">
      <c r="AC86" s="719"/>
      <c r="AD86" s="710">
        <v>95</v>
      </c>
      <c r="AE86" s="278">
        <v>951</v>
      </c>
      <c r="AF86" s="278">
        <v>1.3</v>
      </c>
      <c r="AG86" s="278">
        <v>0.2</v>
      </c>
      <c r="AH86" s="717"/>
    </row>
    <row r="87" spans="29:34" ht="13.5">
      <c r="AC87" s="719"/>
      <c r="AD87" s="710"/>
      <c r="AE87" s="278">
        <v>952</v>
      </c>
      <c r="AF87" s="278">
        <v>1</v>
      </c>
      <c r="AG87" s="278">
        <v>0.1</v>
      </c>
      <c r="AH87" s="717"/>
    </row>
    <row r="88" spans="29:34" ht="13.5">
      <c r="AC88" s="719"/>
      <c r="AD88" s="292" t="s">
        <v>156</v>
      </c>
      <c r="AE88" s="278">
        <v>960</v>
      </c>
      <c r="AF88" s="278">
        <v>1.1</v>
      </c>
      <c r="AG88" s="278">
        <v>0.1</v>
      </c>
      <c r="AH88" s="717"/>
    </row>
    <row r="89" spans="29:34" ht="27.75" thickBot="1">
      <c r="AC89" s="302" t="s">
        <v>593</v>
      </c>
      <c r="AD89" s="303"/>
      <c r="AE89" s="304"/>
      <c r="AF89" s="304">
        <v>1.5</v>
      </c>
      <c r="AG89" s="304">
        <v>0.2</v>
      </c>
      <c r="AH89" s="718"/>
    </row>
    <row r="90" ht="14.25" thickTop="1"/>
  </sheetData>
  <sheetProtection/>
  <mergeCells count="119">
    <mergeCell ref="AC75:AC82"/>
    <mergeCell ref="AD75:AD76"/>
    <mergeCell ref="AD80:AD81"/>
    <mergeCell ref="AC65:AC66"/>
    <mergeCell ref="AD65:AD66"/>
    <mergeCell ref="AC67:AC74"/>
    <mergeCell ref="AD67:AD68"/>
    <mergeCell ref="AC85:AC88"/>
    <mergeCell ref="AD86:AD87"/>
    <mergeCell ref="AC19:AC42"/>
    <mergeCell ref="AD19:AD20"/>
    <mergeCell ref="AD70:AD71"/>
    <mergeCell ref="AD72:AD73"/>
    <mergeCell ref="AC53:AC54"/>
    <mergeCell ref="AC55:AC61"/>
    <mergeCell ref="AD55:AD56"/>
    <mergeCell ref="AD57:AD58"/>
    <mergeCell ref="AD60:AD61"/>
    <mergeCell ref="AC62:AC64"/>
    <mergeCell ref="AC46:AC47"/>
    <mergeCell ref="AC48:AC49"/>
    <mergeCell ref="AD48:AD49"/>
    <mergeCell ref="AC51:AC52"/>
    <mergeCell ref="AD46:AD47"/>
    <mergeCell ref="P4:Y4"/>
    <mergeCell ref="N11:Q11"/>
    <mergeCell ref="R11:U11"/>
    <mergeCell ref="AC15:AC16"/>
    <mergeCell ref="R13:U15"/>
    <mergeCell ref="V16:Y19"/>
    <mergeCell ref="R12:U12"/>
    <mergeCell ref="V12:Y12"/>
    <mergeCell ref="V11:Y11"/>
    <mergeCell ref="C6:Y6"/>
    <mergeCell ref="E8:U8"/>
    <mergeCell ref="C13:C15"/>
    <mergeCell ref="AC12:AC14"/>
    <mergeCell ref="V13:Y15"/>
    <mergeCell ref="G14:I14"/>
    <mergeCell ref="D22:D23"/>
    <mergeCell ref="E19:G19"/>
    <mergeCell ref="E23:G23"/>
    <mergeCell ref="D16:M17"/>
    <mergeCell ref="E22:G22"/>
    <mergeCell ref="V3:Y3"/>
    <mergeCell ref="D12:M12"/>
    <mergeCell ref="N12:Q12"/>
    <mergeCell ref="E18:G18"/>
    <mergeCell ref="R16:U19"/>
    <mergeCell ref="N13:Q15"/>
    <mergeCell ref="E9:K9"/>
    <mergeCell ref="L9:O9"/>
    <mergeCell ref="D11:M11"/>
    <mergeCell ref="E7:U7"/>
    <mergeCell ref="D14:D15"/>
    <mergeCell ref="F14:F15"/>
    <mergeCell ref="G15:I15"/>
    <mergeCell ref="D13:M13"/>
    <mergeCell ref="C20:C23"/>
    <mergeCell ref="C16:C19"/>
    <mergeCell ref="N16:Q19"/>
    <mergeCell ref="D18:D19"/>
    <mergeCell ref="H18:H19"/>
    <mergeCell ref="I18:L18"/>
    <mergeCell ref="I23:K23"/>
    <mergeCell ref="I19:L19"/>
    <mergeCell ref="V20:Y23"/>
    <mergeCell ref="Q28:V28"/>
    <mergeCell ref="R20:U23"/>
    <mergeCell ref="Q29:V29"/>
    <mergeCell ref="C30:J30"/>
    <mergeCell ref="I22:K22"/>
    <mergeCell ref="D20:M21"/>
    <mergeCell ref="N20:Q23"/>
    <mergeCell ref="H22:H23"/>
    <mergeCell ref="C28:J28"/>
    <mergeCell ref="C32:G32"/>
    <mergeCell ref="L29:N29"/>
    <mergeCell ref="L28:N28"/>
    <mergeCell ref="P50:T50"/>
    <mergeCell ref="C50:M50"/>
    <mergeCell ref="Q30:V30"/>
    <mergeCell ref="L30:N30"/>
    <mergeCell ref="AD25:AD27"/>
    <mergeCell ref="AD31:AD32"/>
    <mergeCell ref="N50:O50"/>
    <mergeCell ref="U50:Y50"/>
    <mergeCell ref="L31:N31"/>
    <mergeCell ref="Q31:V31"/>
    <mergeCell ref="AJ31:AJ32"/>
    <mergeCell ref="AI57:AI58"/>
    <mergeCell ref="AD33:AD34"/>
    <mergeCell ref="AC43:AC45"/>
    <mergeCell ref="AI20:AI21"/>
    <mergeCell ref="AJ20:AJ21"/>
    <mergeCell ref="AI31:AI32"/>
    <mergeCell ref="AE22:AE23"/>
    <mergeCell ref="AD43:AD45"/>
    <mergeCell ref="AJ41:AJ42"/>
    <mergeCell ref="AD15:AD16"/>
    <mergeCell ref="AE15:AE17"/>
    <mergeCell ref="AJ15:AJ16"/>
    <mergeCell ref="AI18:AI19"/>
    <mergeCell ref="AJ18:AJ19"/>
    <mergeCell ref="AG9:AG11"/>
    <mergeCell ref="AI15:AI16"/>
    <mergeCell ref="AH9:AH11"/>
    <mergeCell ref="AH12:AH89"/>
    <mergeCell ref="AJ57:AJ58"/>
    <mergeCell ref="AI54:AI55"/>
    <mergeCell ref="AJ54:AJ55"/>
    <mergeCell ref="AI41:AI42"/>
    <mergeCell ref="AC9:AC11"/>
    <mergeCell ref="AD9:AD11"/>
    <mergeCell ref="AF9:AF11"/>
    <mergeCell ref="AD41:AD42"/>
    <mergeCell ref="AD35:AD36"/>
    <mergeCell ref="AD38:AD39"/>
    <mergeCell ref="AE9:AE11"/>
  </mergeCells>
  <conditionalFormatting sqref="AA99">
    <cfRule type="expression" priority="1" dxfId="37" stopIfTrue="1">
      <formula>ABS($AA$56)&gt;0.9</formula>
    </cfRule>
  </conditionalFormatting>
  <conditionalFormatting sqref="Z99">
    <cfRule type="expression" priority="2" dxfId="37" stopIfTrue="1">
      <formula>ABS($Z$32)&gt;0.9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4"/>
  <rowBreaks count="1" manualBreakCount="1">
    <brk id="24"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Лист8">
    <tabColor indexed="61"/>
  </sheetPr>
  <dimension ref="B2:AB106"/>
  <sheetViews>
    <sheetView zoomScaleSheetLayoutView="100" zoomScalePageLayoutView="0" workbookViewId="0" topLeftCell="A10">
      <selection activeCell="C3" sqref="C3:Y25"/>
    </sheetView>
  </sheetViews>
  <sheetFormatPr defaultColWidth="9.140625" defaultRowHeight="15"/>
  <cols>
    <col min="1" max="2" width="0.85546875" style="1" customWidth="1"/>
    <col min="3" max="3" width="3.8515625" style="1" customWidth="1"/>
    <col min="4" max="4" width="7.57421875" style="1" customWidth="1"/>
    <col min="5" max="5" width="5.140625" style="1" customWidth="1"/>
    <col min="6" max="6" width="2.57421875" style="1" customWidth="1"/>
    <col min="7" max="7" width="4.7109375" style="1" customWidth="1"/>
    <col min="8" max="8" width="2.28125" style="1" customWidth="1"/>
    <col min="9" max="9" width="4.57421875" style="1" customWidth="1"/>
    <col min="10" max="10" width="8.57421875" style="1" customWidth="1"/>
    <col min="11" max="11" width="6.00390625" style="1" customWidth="1"/>
    <col min="12" max="12" width="6.421875" style="1" customWidth="1"/>
    <col min="13" max="13" width="1.7109375" style="1" customWidth="1"/>
    <col min="14" max="14" width="3.7109375" style="1" customWidth="1"/>
    <col min="15" max="15" width="3.28125" style="1" customWidth="1"/>
    <col min="16" max="17" width="2.140625" style="1" customWidth="1"/>
    <col min="18" max="19" width="3.7109375" style="1" customWidth="1"/>
    <col min="20" max="21" width="2.8515625" style="1" customWidth="1"/>
    <col min="22" max="22" width="5.140625" style="1" customWidth="1"/>
    <col min="23" max="23" width="6.140625" style="1" customWidth="1"/>
    <col min="24" max="24" width="6.421875" style="1" customWidth="1"/>
    <col min="25" max="25" width="3.7109375" style="1" customWidth="1"/>
    <col min="26" max="26" width="0.85546875" style="1" customWidth="1"/>
    <col min="27" max="28" width="5.57421875" style="1" customWidth="1"/>
    <col min="29" max="16384" width="9.140625" style="1" customWidth="1"/>
  </cols>
  <sheetData>
    <row r="1" ht="6" customHeight="1"/>
    <row r="2" spans="2:26" ht="6" customHeight="1">
      <c r="B2" s="2"/>
      <c r="C2" s="3"/>
      <c r="D2" s="3"/>
      <c r="E2" s="3"/>
      <c r="F2" s="3"/>
      <c r="G2" s="3"/>
      <c r="H2" s="3"/>
      <c r="I2" s="3"/>
      <c r="J2" s="3"/>
      <c r="K2" s="3"/>
      <c r="L2" s="3"/>
      <c r="M2" s="3"/>
      <c r="N2" s="4"/>
      <c r="O2" s="4"/>
      <c r="P2" s="2"/>
      <c r="Q2" s="2"/>
      <c r="R2" s="2"/>
      <c r="S2" s="2"/>
      <c r="T2" s="2"/>
      <c r="U2" s="2"/>
      <c r="V2" s="2"/>
      <c r="W2" s="2"/>
      <c r="X2" s="2"/>
      <c r="Y2" s="2"/>
      <c r="Z2" s="2"/>
    </row>
    <row r="3" spans="2:26" ht="6" customHeight="1">
      <c r="B3" s="2"/>
      <c r="C3" s="98"/>
      <c r="D3" s="98"/>
      <c r="E3" s="98"/>
      <c r="F3" s="98"/>
      <c r="G3" s="98"/>
      <c r="H3" s="98"/>
      <c r="I3" s="98"/>
      <c r="J3" s="98"/>
      <c r="K3" s="98"/>
      <c r="L3" s="98"/>
      <c r="M3" s="98"/>
      <c r="N3" s="98"/>
      <c r="O3" s="98"/>
      <c r="P3" s="98"/>
      <c r="Q3" s="98"/>
      <c r="R3" s="98"/>
      <c r="S3" s="98"/>
      <c r="T3" s="98"/>
      <c r="U3" s="98"/>
      <c r="V3" s="98"/>
      <c r="W3" s="98"/>
      <c r="X3" s="98"/>
      <c r="Y3" s="98"/>
      <c r="Z3" s="2"/>
    </row>
    <row r="4" spans="2:26" ht="15">
      <c r="B4" s="2"/>
      <c r="C4" s="772" t="s">
        <v>297</v>
      </c>
      <c r="D4" s="772"/>
      <c r="E4" s="772"/>
      <c r="F4" s="772"/>
      <c r="G4" s="772"/>
      <c r="H4" s="772"/>
      <c r="I4" s="772"/>
      <c r="J4" s="772"/>
      <c r="K4" s="772"/>
      <c r="L4" s="772"/>
      <c r="M4" s="772"/>
      <c r="N4" s="772"/>
      <c r="O4" s="772"/>
      <c r="P4" s="772"/>
      <c r="Q4" s="772"/>
      <c r="R4" s="772"/>
      <c r="S4" s="772"/>
      <c r="T4" s="772"/>
      <c r="U4" s="772"/>
      <c r="V4" s="772"/>
      <c r="W4" s="772"/>
      <c r="X4" s="772"/>
      <c r="Y4" s="772"/>
      <c r="Z4" s="2"/>
    </row>
    <row r="5" spans="2:26" ht="15" customHeight="1">
      <c r="B5" s="2"/>
      <c r="C5" s="2"/>
      <c r="D5" s="2"/>
      <c r="E5" s="490" t="str">
        <f>IF('прил 1'!F8=0," ",'прил 1'!F8)</f>
        <v>Открытое акционерное общество "Мир услуг Плюс"</v>
      </c>
      <c r="F5" s="490"/>
      <c r="G5" s="490"/>
      <c r="H5" s="490"/>
      <c r="I5" s="490"/>
      <c r="J5" s="490"/>
      <c r="K5" s="490"/>
      <c r="L5" s="490"/>
      <c r="M5" s="490"/>
      <c r="N5" s="490"/>
      <c r="O5" s="490"/>
      <c r="P5" s="490"/>
      <c r="Q5" s="490"/>
      <c r="R5" s="490"/>
      <c r="S5" s="490"/>
      <c r="T5" s="490"/>
      <c r="U5" s="490"/>
      <c r="V5" s="95"/>
      <c r="W5" s="95"/>
      <c r="X5" s="95"/>
      <c r="Y5" s="114"/>
      <c r="Z5" s="2"/>
    </row>
    <row r="6" spans="2:26" s="126" customFormat="1" ht="15.75" customHeight="1">
      <c r="B6" s="122"/>
      <c r="C6" s="123"/>
      <c r="D6" s="123"/>
      <c r="E6" s="532" t="s">
        <v>275</v>
      </c>
      <c r="F6" s="532"/>
      <c r="G6" s="532"/>
      <c r="H6" s="532"/>
      <c r="I6" s="532"/>
      <c r="J6" s="532"/>
      <c r="K6" s="532"/>
      <c r="L6" s="532"/>
      <c r="M6" s="532"/>
      <c r="N6" s="532"/>
      <c r="O6" s="532"/>
      <c r="P6" s="532"/>
      <c r="Q6" s="532"/>
      <c r="R6" s="532"/>
      <c r="S6" s="532"/>
      <c r="T6" s="532"/>
      <c r="U6" s="532"/>
      <c r="V6" s="124"/>
      <c r="W6" s="124"/>
      <c r="X6" s="125"/>
      <c r="Y6" s="125"/>
      <c r="Z6" s="122"/>
    </row>
    <row r="7" spans="2:26" ht="15" customHeight="1">
      <c r="B7" s="2"/>
      <c r="C7" s="115"/>
      <c r="D7" s="115"/>
      <c r="E7" s="793" t="s">
        <v>276</v>
      </c>
      <c r="F7" s="793"/>
      <c r="G7" s="793"/>
      <c r="H7" s="793"/>
      <c r="I7" s="793"/>
      <c r="J7" s="793"/>
      <c r="K7" s="766">
        <f>IF('прил 1'!G6=0," ",'прил 1'!G6)</f>
        <v>45016</v>
      </c>
      <c r="L7" s="766"/>
      <c r="M7" s="766"/>
      <c r="N7" s="766"/>
      <c r="O7" s="766"/>
      <c r="P7" s="766"/>
      <c r="Q7" s="158"/>
      <c r="R7" s="2"/>
      <c r="S7" s="98"/>
      <c r="T7" s="98"/>
      <c r="U7" s="98"/>
      <c r="V7" s="98"/>
      <c r="W7" s="98"/>
      <c r="X7" s="98"/>
      <c r="Y7" s="98"/>
      <c r="Z7" s="2"/>
    </row>
    <row r="8" spans="2:26" ht="15" customHeight="1">
      <c r="B8" s="2"/>
      <c r="C8" s="95"/>
      <c r="D8" s="95"/>
      <c r="E8" s="95"/>
      <c r="F8" s="95"/>
      <c r="G8" s="95"/>
      <c r="H8" s="95"/>
      <c r="I8" s="95"/>
      <c r="J8" s="95"/>
      <c r="K8" s="95"/>
      <c r="L8" s="95"/>
      <c r="M8" s="95"/>
      <c r="N8" s="95"/>
      <c r="O8" s="95"/>
      <c r="P8" s="95"/>
      <c r="Q8" s="95"/>
      <c r="R8" s="95"/>
      <c r="S8" s="95"/>
      <c r="T8" s="95"/>
      <c r="U8" s="95"/>
      <c r="V8" s="95"/>
      <c r="W8" s="95"/>
      <c r="X8" s="95"/>
      <c r="Y8" s="95"/>
      <c r="Z8" s="2"/>
    </row>
    <row r="9" spans="2:26" s="97" customFormat="1" ht="59.25" customHeight="1">
      <c r="B9" s="98"/>
      <c r="C9" s="159" t="s">
        <v>282</v>
      </c>
      <c r="D9" s="792" t="s">
        <v>277</v>
      </c>
      <c r="E9" s="792"/>
      <c r="F9" s="792"/>
      <c r="G9" s="792"/>
      <c r="H9" s="792"/>
      <c r="I9" s="792"/>
      <c r="J9" s="792"/>
      <c r="K9" s="792"/>
      <c r="L9" s="792"/>
      <c r="M9" s="792"/>
      <c r="N9" s="792" t="s">
        <v>278</v>
      </c>
      <c r="O9" s="792"/>
      <c r="P9" s="792"/>
      <c r="Q9" s="792"/>
      <c r="R9" s="792" t="s">
        <v>289</v>
      </c>
      <c r="S9" s="792"/>
      <c r="T9" s="792"/>
      <c r="U9" s="792"/>
      <c r="V9" s="792" t="s">
        <v>309</v>
      </c>
      <c r="W9" s="792"/>
      <c r="X9" s="792"/>
      <c r="Y9" s="792"/>
      <c r="Z9" s="98"/>
    </row>
    <row r="10" spans="2:26" s="97" customFormat="1" ht="15" customHeight="1">
      <c r="B10" s="98"/>
      <c r="C10" s="160">
        <v>1</v>
      </c>
      <c r="D10" s="784">
        <v>2</v>
      </c>
      <c r="E10" s="784"/>
      <c r="F10" s="784"/>
      <c r="G10" s="784"/>
      <c r="H10" s="784"/>
      <c r="I10" s="784"/>
      <c r="J10" s="784"/>
      <c r="K10" s="784"/>
      <c r="L10" s="784"/>
      <c r="M10" s="784"/>
      <c r="N10" s="791">
        <v>3</v>
      </c>
      <c r="O10" s="791"/>
      <c r="P10" s="791"/>
      <c r="Q10" s="791"/>
      <c r="R10" s="791">
        <v>4</v>
      </c>
      <c r="S10" s="791"/>
      <c r="T10" s="791"/>
      <c r="U10" s="791"/>
      <c r="V10" s="791">
        <v>5</v>
      </c>
      <c r="W10" s="791"/>
      <c r="X10" s="791"/>
      <c r="Y10" s="791"/>
      <c r="Z10" s="98"/>
    </row>
    <row r="11" spans="2:26" s="69" customFormat="1" ht="15">
      <c r="B11" s="113"/>
      <c r="C11" s="761">
        <v>1</v>
      </c>
      <c r="D11" s="748" t="s">
        <v>301</v>
      </c>
      <c r="E11" s="749"/>
      <c r="F11" s="749"/>
      <c r="G11" s="749"/>
      <c r="H11" s="749"/>
      <c r="I11" s="749"/>
      <c r="J11" s="749"/>
      <c r="K11" s="749"/>
      <c r="L11" s="749"/>
      <c r="M11" s="750"/>
      <c r="N11" s="738">
        <f>IF('прил 1'!N95=0,0,ROUND(('прил 1'!N50+'прил 1'!N51)/'прил 1'!N95,2))</f>
        <v>1.85</v>
      </c>
      <c r="O11" s="738"/>
      <c r="P11" s="738"/>
      <c r="Q11" s="739"/>
      <c r="R11" s="737">
        <f>IF('прил 1'!I95=0,0,ROUND(('прил 1'!I50+'прил 1'!I51)/'прил 1'!I95,2))</f>
        <v>1.57</v>
      </c>
      <c r="S11" s="738"/>
      <c r="T11" s="738"/>
      <c r="U11" s="739"/>
      <c r="V11" s="728" t="s">
        <v>310</v>
      </c>
      <c r="W11" s="729"/>
      <c r="X11" s="729"/>
      <c r="Y11" s="730"/>
      <c r="Z11" s="113"/>
    </row>
    <row r="12" spans="2:26" s="69" customFormat="1" ht="13.5">
      <c r="B12" s="113"/>
      <c r="C12" s="762"/>
      <c r="D12" s="788" t="s">
        <v>300</v>
      </c>
      <c r="E12" s="787" t="s">
        <v>298</v>
      </c>
      <c r="F12" s="787"/>
      <c r="G12" s="787"/>
      <c r="H12" s="785" t="s">
        <v>286</v>
      </c>
      <c r="I12" s="787" t="s">
        <v>325</v>
      </c>
      <c r="J12" s="787"/>
      <c r="K12" s="787"/>
      <c r="L12" s="787"/>
      <c r="M12" s="166"/>
      <c r="N12" s="741"/>
      <c r="O12" s="741"/>
      <c r="P12" s="741"/>
      <c r="Q12" s="742"/>
      <c r="R12" s="740"/>
      <c r="S12" s="741"/>
      <c r="T12" s="741"/>
      <c r="U12" s="742"/>
      <c r="V12" s="731"/>
      <c r="W12" s="732"/>
      <c r="X12" s="732"/>
      <c r="Y12" s="733"/>
      <c r="Z12" s="113"/>
    </row>
    <row r="13" spans="2:26" s="69" customFormat="1" ht="13.5">
      <c r="B13" s="113"/>
      <c r="C13" s="763"/>
      <c r="D13" s="789"/>
      <c r="E13" s="794" t="s">
        <v>285</v>
      </c>
      <c r="F13" s="794"/>
      <c r="G13" s="794"/>
      <c r="H13" s="786"/>
      <c r="I13" s="790" t="s">
        <v>320</v>
      </c>
      <c r="J13" s="790"/>
      <c r="K13" s="790"/>
      <c r="L13" s="790"/>
      <c r="M13" s="167"/>
      <c r="N13" s="744"/>
      <c r="O13" s="744"/>
      <c r="P13" s="744"/>
      <c r="Q13" s="745"/>
      <c r="R13" s="743"/>
      <c r="S13" s="744"/>
      <c r="T13" s="744"/>
      <c r="U13" s="745"/>
      <c r="V13" s="734"/>
      <c r="W13" s="735"/>
      <c r="X13" s="735"/>
      <c r="Y13" s="736"/>
      <c r="Z13" s="113"/>
    </row>
    <row r="14" spans="2:26" s="69" customFormat="1" ht="13.5">
      <c r="B14" s="113"/>
      <c r="C14" s="761">
        <v>2</v>
      </c>
      <c r="D14" s="748" t="s">
        <v>302</v>
      </c>
      <c r="E14" s="749"/>
      <c r="F14" s="749"/>
      <c r="G14" s="749"/>
      <c r="H14" s="749"/>
      <c r="I14" s="749"/>
      <c r="J14" s="749"/>
      <c r="K14" s="749"/>
      <c r="L14" s="749"/>
      <c r="M14" s="750"/>
      <c r="N14" s="775"/>
      <c r="O14" s="776"/>
      <c r="P14" s="776"/>
      <c r="Q14" s="777"/>
      <c r="R14" s="737">
        <f>IF('прил 1'!I54+'прил 1'!N54=0,0,ROUND('прил 2'!J19/(('прил 1'!I54+'прил 1'!N54)/2),2))</f>
        <v>0.32</v>
      </c>
      <c r="S14" s="738"/>
      <c r="T14" s="738"/>
      <c r="U14" s="739"/>
      <c r="V14" s="728" t="str">
        <f>IF(AND(N14=0,R14=0),0,IF(R14&gt;N14,"общая оборачиваемость капитала повысилась",IF(R14&lt;N14,"общая оборачиваемость капитала снизилась",IF(R14=N14,"общая оборачиваемость капитала не изменилась"))))</f>
        <v>общая оборачиваемость капитала повысилась</v>
      </c>
      <c r="W14" s="729"/>
      <c r="X14" s="729"/>
      <c r="Y14" s="730"/>
      <c r="Z14" s="113"/>
    </row>
    <row r="15" spans="2:26" s="69" customFormat="1" ht="13.5" customHeight="1">
      <c r="B15" s="113"/>
      <c r="C15" s="762"/>
      <c r="D15" s="788" t="s">
        <v>303</v>
      </c>
      <c r="E15" s="787" t="s">
        <v>304</v>
      </c>
      <c r="F15" s="787"/>
      <c r="G15" s="787"/>
      <c r="H15" s="787"/>
      <c r="I15" s="787"/>
      <c r="J15" s="787"/>
      <c r="K15" s="787"/>
      <c r="L15" s="787"/>
      <c r="M15" s="137"/>
      <c r="N15" s="778"/>
      <c r="O15" s="779"/>
      <c r="P15" s="779"/>
      <c r="Q15" s="780"/>
      <c r="R15" s="740"/>
      <c r="S15" s="741"/>
      <c r="T15" s="741"/>
      <c r="U15" s="742"/>
      <c r="V15" s="731"/>
      <c r="W15" s="732"/>
      <c r="X15" s="732"/>
      <c r="Y15" s="733"/>
      <c r="Z15" s="113"/>
    </row>
    <row r="16" spans="2:26" s="69" customFormat="1" ht="13.5" customHeight="1">
      <c r="B16" s="113"/>
      <c r="C16" s="763"/>
      <c r="D16" s="789"/>
      <c r="E16" s="790" t="s">
        <v>307</v>
      </c>
      <c r="F16" s="790"/>
      <c r="G16" s="790"/>
      <c r="H16" s="790"/>
      <c r="I16" s="790"/>
      <c r="J16" s="790"/>
      <c r="K16" s="790"/>
      <c r="L16" s="790"/>
      <c r="M16" s="138"/>
      <c r="N16" s="781"/>
      <c r="O16" s="782"/>
      <c r="P16" s="782"/>
      <c r="Q16" s="783"/>
      <c r="R16" s="743"/>
      <c r="S16" s="744"/>
      <c r="T16" s="744"/>
      <c r="U16" s="745"/>
      <c r="V16" s="734"/>
      <c r="W16" s="735"/>
      <c r="X16" s="735"/>
      <c r="Y16" s="736"/>
      <c r="Z16" s="113"/>
    </row>
    <row r="17" spans="2:26" s="69" customFormat="1" ht="27" customHeight="1">
      <c r="B17" s="113"/>
      <c r="C17" s="761">
        <v>3</v>
      </c>
      <c r="D17" s="748" t="s">
        <v>305</v>
      </c>
      <c r="E17" s="749"/>
      <c r="F17" s="749"/>
      <c r="G17" s="749"/>
      <c r="H17" s="749"/>
      <c r="I17" s="749"/>
      <c r="J17" s="749"/>
      <c r="K17" s="749"/>
      <c r="L17" s="749"/>
      <c r="M17" s="750"/>
      <c r="N17" s="775"/>
      <c r="O17" s="776"/>
      <c r="P17" s="776"/>
      <c r="Q17" s="777"/>
      <c r="R17" s="737">
        <f>IF('прил 1'!I53+'прил 1'!N53=0,0,ROUND('прил 2'!J19/(('прил 1'!I53+'прил 1'!N53)/2),2))</f>
        <v>1.34</v>
      </c>
      <c r="S17" s="738"/>
      <c r="T17" s="738"/>
      <c r="U17" s="739"/>
      <c r="V17" s="728" t="str">
        <f>IF(AND(N17=0,R17=0),0,IF(R17&gt;N17,"оборачиваемость оборотных средств повысилась",IF(R17&lt;N17,"оборачиваемость оборотных средств снизилась",IF(R17=N17,"оборачиваемость оборотных средств не изменилась"))))</f>
        <v>оборачиваемость оборотных средств повысилась</v>
      </c>
      <c r="W17" s="729"/>
      <c r="X17" s="729"/>
      <c r="Y17" s="730"/>
      <c r="Z17" s="113"/>
    </row>
    <row r="18" spans="2:26" s="31" customFormat="1" ht="13.5" customHeight="1">
      <c r="B18" s="32"/>
      <c r="C18" s="762"/>
      <c r="D18" s="788" t="s">
        <v>306</v>
      </c>
      <c r="E18" s="787" t="s">
        <v>304</v>
      </c>
      <c r="F18" s="787"/>
      <c r="G18" s="787"/>
      <c r="H18" s="787"/>
      <c r="I18" s="787"/>
      <c r="J18" s="787"/>
      <c r="K18" s="787"/>
      <c r="L18" s="787"/>
      <c r="M18" s="137"/>
      <c r="N18" s="778"/>
      <c r="O18" s="779"/>
      <c r="P18" s="779"/>
      <c r="Q18" s="780"/>
      <c r="R18" s="740"/>
      <c r="S18" s="741"/>
      <c r="T18" s="741"/>
      <c r="U18" s="742"/>
      <c r="V18" s="731"/>
      <c r="W18" s="732"/>
      <c r="X18" s="732"/>
      <c r="Y18" s="733"/>
      <c r="Z18" s="32"/>
    </row>
    <row r="19" spans="2:26" s="31" customFormat="1" ht="13.5" customHeight="1">
      <c r="B19" s="32"/>
      <c r="C19" s="763"/>
      <c r="D19" s="789"/>
      <c r="E19" s="790" t="s">
        <v>308</v>
      </c>
      <c r="F19" s="790"/>
      <c r="G19" s="790"/>
      <c r="H19" s="790"/>
      <c r="I19" s="790"/>
      <c r="J19" s="790"/>
      <c r="K19" s="790"/>
      <c r="L19" s="790"/>
      <c r="M19" s="138"/>
      <c r="N19" s="781"/>
      <c r="O19" s="782"/>
      <c r="P19" s="782"/>
      <c r="Q19" s="783"/>
      <c r="R19" s="743"/>
      <c r="S19" s="744"/>
      <c r="T19" s="744"/>
      <c r="U19" s="745"/>
      <c r="V19" s="734"/>
      <c r="W19" s="735"/>
      <c r="X19" s="735"/>
      <c r="Y19" s="736"/>
      <c r="Z19" s="32"/>
    </row>
    <row r="20" spans="2:26" s="69" customFormat="1" ht="13.5">
      <c r="B20" s="113"/>
      <c r="C20" s="761">
        <v>4</v>
      </c>
      <c r="D20" s="748" t="s">
        <v>311</v>
      </c>
      <c r="E20" s="749"/>
      <c r="F20" s="749"/>
      <c r="G20" s="749"/>
      <c r="H20" s="749"/>
      <c r="I20" s="749"/>
      <c r="J20" s="749"/>
      <c r="K20" s="749"/>
      <c r="L20" s="749"/>
      <c r="M20" s="750"/>
      <c r="N20" s="737">
        <f>IF('прил 1'!N69=0,0,ROUND(('прил 1'!N77+'прил 1'!N95)/'прил 1'!N69,2))</f>
        <v>0.09</v>
      </c>
      <c r="O20" s="738"/>
      <c r="P20" s="738"/>
      <c r="Q20" s="739"/>
      <c r="R20" s="737">
        <f>IF('прил 1'!I69=0,0,ROUND(('прил 1'!I77+'прил 1'!I95)/'прил 1'!I69,2))</f>
        <v>0.11</v>
      </c>
      <c r="S20" s="738"/>
      <c r="T20" s="738"/>
      <c r="U20" s="739"/>
      <c r="V20" s="728" t="s">
        <v>313</v>
      </c>
      <c r="W20" s="729"/>
      <c r="X20" s="729"/>
      <c r="Y20" s="730"/>
      <c r="Z20" s="113"/>
    </row>
    <row r="21" spans="2:26" s="69" customFormat="1" ht="13.5" customHeight="1">
      <c r="B21" s="113"/>
      <c r="C21" s="762"/>
      <c r="D21" s="788" t="s">
        <v>312</v>
      </c>
      <c r="E21" s="787" t="s">
        <v>314</v>
      </c>
      <c r="F21" s="787"/>
      <c r="G21" s="787"/>
      <c r="H21" s="787"/>
      <c r="I21" s="787"/>
      <c r="J21" s="787"/>
      <c r="K21" s="164"/>
      <c r="L21" s="164"/>
      <c r="M21" s="137"/>
      <c r="N21" s="740"/>
      <c r="O21" s="741"/>
      <c r="P21" s="741"/>
      <c r="Q21" s="742"/>
      <c r="R21" s="740"/>
      <c r="S21" s="741"/>
      <c r="T21" s="741"/>
      <c r="U21" s="742"/>
      <c r="V21" s="731"/>
      <c r="W21" s="732"/>
      <c r="X21" s="732"/>
      <c r="Y21" s="733"/>
      <c r="Z21" s="113"/>
    </row>
    <row r="22" spans="2:26" s="69" customFormat="1" ht="13.5" customHeight="1">
      <c r="B22" s="113"/>
      <c r="C22" s="763"/>
      <c r="D22" s="789"/>
      <c r="E22" s="794" t="s">
        <v>315</v>
      </c>
      <c r="F22" s="794"/>
      <c r="G22" s="794"/>
      <c r="H22" s="794"/>
      <c r="I22" s="794"/>
      <c r="J22" s="794"/>
      <c r="K22" s="165"/>
      <c r="L22" s="165"/>
      <c r="M22" s="138"/>
      <c r="N22" s="743"/>
      <c r="O22" s="744"/>
      <c r="P22" s="744"/>
      <c r="Q22" s="745"/>
      <c r="R22" s="743"/>
      <c r="S22" s="744"/>
      <c r="T22" s="744"/>
      <c r="U22" s="745"/>
      <c r="V22" s="734"/>
      <c r="W22" s="735"/>
      <c r="X22" s="735"/>
      <c r="Y22" s="736"/>
      <c r="Z22" s="113"/>
    </row>
    <row r="23" spans="2:26" s="69" customFormat="1" ht="13.5">
      <c r="B23" s="113"/>
      <c r="C23" s="761">
        <v>5</v>
      </c>
      <c r="D23" s="748" t="s">
        <v>316</v>
      </c>
      <c r="E23" s="749"/>
      <c r="F23" s="749"/>
      <c r="G23" s="749"/>
      <c r="H23" s="749"/>
      <c r="I23" s="749"/>
      <c r="J23" s="749"/>
      <c r="K23" s="749"/>
      <c r="L23" s="749"/>
      <c r="M23" s="750"/>
      <c r="N23" s="737">
        <f>IF('прил 1'!N96=0,0,ROUND('прил 1'!N69/'прил 1'!N96,2))</f>
        <v>0.92</v>
      </c>
      <c r="O23" s="738"/>
      <c r="P23" s="738"/>
      <c r="Q23" s="739"/>
      <c r="R23" s="737">
        <f>IF('прил 1'!I96=0,0,ROUND('прил 1'!I69/'прил 1'!I96,2))</f>
        <v>0.9</v>
      </c>
      <c r="S23" s="738"/>
      <c r="T23" s="738"/>
      <c r="U23" s="739"/>
      <c r="V23" s="728" t="s">
        <v>318</v>
      </c>
      <c r="W23" s="729"/>
      <c r="X23" s="729"/>
      <c r="Y23" s="730"/>
      <c r="Z23" s="113"/>
    </row>
    <row r="24" spans="2:26" s="31" customFormat="1" ht="13.5" customHeight="1">
      <c r="B24" s="32"/>
      <c r="C24" s="762"/>
      <c r="D24" s="788" t="s">
        <v>317</v>
      </c>
      <c r="E24" s="787" t="s">
        <v>315</v>
      </c>
      <c r="F24" s="787"/>
      <c r="G24" s="787"/>
      <c r="H24" s="164"/>
      <c r="I24" s="164"/>
      <c r="J24" s="164"/>
      <c r="K24" s="164"/>
      <c r="L24" s="164"/>
      <c r="M24" s="137"/>
      <c r="N24" s="740"/>
      <c r="O24" s="741"/>
      <c r="P24" s="741"/>
      <c r="Q24" s="742"/>
      <c r="R24" s="740"/>
      <c r="S24" s="741"/>
      <c r="T24" s="741"/>
      <c r="U24" s="742"/>
      <c r="V24" s="731"/>
      <c r="W24" s="732"/>
      <c r="X24" s="732"/>
      <c r="Y24" s="733"/>
      <c r="Z24" s="32"/>
    </row>
    <row r="25" spans="2:26" s="31" customFormat="1" ht="13.5" customHeight="1">
      <c r="B25" s="32"/>
      <c r="C25" s="763"/>
      <c r="D25" s="789"/>
      <c r="E25" s="794" t="s">
        <v>324</v>
      </c>
      <c r="F25" s="794"/>
      <c r="G25" s="794"/>
      <c r="H25" s="165"/>
      <c r="I25" s="165"/>
      <c r="J25" s="165"/>
      <c r="K25" s="165"/>
      <c r="L25" s="165"/>
      <c r="M25" s="138"/>
      <c r="N25" s="743"/>
      <c r="O25" s="744"/>
      <c r="P25" s="744"/>
      <c r="Q25" s="745"/>
      <c r="R25" s="743"/>
      <c r="S25" s="744"/>
      <c r="T25" s="744"/>
      <c r="U25" s="745"/>
      <c r="V25" s="734"/>
      <c r="W25" s="735"/>
      <c r="X25" s="735"/>
      <c r="Y25" s="736"/>
      <c r="Z25" s="32"/>
    </row>
    <row r="26" spans="2:26" ht="13.5">
      <c r="B26" s="2"/>
      <c r="C26" s="799"/>
      <c r="D26" s="799"/>
      <c r="E26" s="799"/>
      <c r="F26" s="799"/>
      <c r="G26" s="799"/>
      <c r="H26" s="799"/>
      <c r="I26" s="799"/>
      <c r="J26" s="799"/>
      <c r="K26" s="95"/>
      <c r="L26" s="798"/>
      <c r="M26" s="798"/>
      <c r="N26" s="798"/>
      <c r="O26" s="94"/>
      <c r="P26" s="95"/>
      <c r="Q26" s="798"/>
      <c r="R26" s="798"/>
      <c r="S26" s="798"/>
      <c r="T26" s="798"/>
      <c r="U26" s="798"/>
      <c r="V26" s="798"/>
      <c r="W26" s="98"/>
      <c r="X26" s="98"/>
      <c r="Y26" s="98"/>
      <c r="Z26" s="2"/>
    </row>
    <row r="27" spans="2:28" ht="13.5">
      <c r="B27" s="2"/>
      <c r="C27" s="94"/>
      <c r="D27" s="94"/>
      <c r="E27" s="94"/>
      <c r="F27" s="94"/>
      <c r="G27" s="94"/>
      <c r="H27" s="94"/>
      <c r="I27" s="94"/>
      <c r="J27" s="94"/>
      <c r="K27" s="94"/>
      <c r="L27" s="723"/>
      <c r="M27" s="723"/>
      <c r="N27" s="723"/>
      <c r="O27" s="150"/>
      <c r="P27" s="151"/>
      <c r="Q27" s="723"/>
      <c r="R27" s="723"/>
      <c r="S27" s="723"/>
      <c r="T27" s="723"/>
      <c r="U27" s="723"/>
      <c r="V27" s="723"/>
      <c r="W27" s="98"/>
      <c r="X27" s="98"/>
      <c r="Y27" s="98"/>
      <c r="Z27" s="2"/>
      <c r="AA27" s="252">
        <f>N11</f>
        <v>1.85</v>
      </c>
      <c r="AB27" s="1">
        <v>0.2</v>
      </c>
    </row>
    <row r="28" spans="2:28" ht="13.5">
      <c r="B28" s="2"/>
      <c r="C28" s="797"/>
      <c r="D28" s="797"/>
      <c r="E28" s="797"/>
      <c r="F28" s="797"/>
      <c r="G28" s="797"/>
      <c r="H28" s="98"/>
      <c r="I28" s="98"/>
      <c r="J28" s="98"/>
      <c r="K28" s="98"/>
      <c r="L28" s="98"/>
      <c r="M28" s="98"/>
      <c r="N28" s="98"/>
      <c r="O28" s="98"/>
      <c r="P28" s="98"/>
      <c r="Q28" s="98"/>
      <c r="R28" s="98"/>
      <c r="S28" s="98"/>
      <c r="T28" s="163"/>
      <c r="U28" s="98"/>
      <c r="V28" s="98"/>
      <c r="W28" s="98"/>
      <c r="X28" s="98"/>
      <c r="Y28" s="98"/>
      <c r="Z28" s="2"/>
      <c r="AA28" s="252">
        <f>R11</f>
        <v>1.57</v>
      </c>
      <c r="AB28" s="1">
        <v>0.2</v>
      </c>
    </row>
    <row r="29" spans="2:28" ht="13.5">
      <c r="B29" s="2"/>
      <c r="C29" s="95"/>
      <c r="D29" s="95"/>
      <c r="E29" s="95"/>
      <c r="F29" s="95"/>
      <c r="G29" s="95"/>
      <c r="H29" s="95"/>
      <c r="I29" s="95"/>
      <c r="J29" s="95"/>
      <c r="K29" s="95"/>
      <c r="L29" s="95"/>
      <c r="M29" s="95"/>
      <c r="N29" s="161"/>
      <c r="O29" s="161"/>
      <c r="P29" s="162"/>
      <c r="Q29" s="162"/>
      <c r="R29" s="162"/>
      <c r="S29" s="162"/>
      <c r="T29" s="162"/>
      <c r="U29" s="162"/>
      <c r="V29" s="162"/>
      <c r="W29" s="162"/>
      <c r="X29" s="162"/>
      <c r="Y29" s="162"/>
      <c r="Z29" s="2"/>
      <c r="AA29" s="121" t="s">
        <v>278</v>
      </c>
      <c r="AB29" s="121" t="s">
        <v>488</v>
      </c>
    </row>
    <row r="30" spans="2:26" ht="13.5">
      <c r="B30" s="2"/>
      <c r="C30" s="95"/>
      <c r="D30" s="95"/>
      <c r="E30" s="95"/>
      <c r="F30" s="95"/>
      <c r="G30" s="95"/>
      <c r="H30" s="95"/>
      <c r="I30" s="95"/>
      <c r="J30" s="95"/>
      <c r="K30" s="95"/>
      <c r="L30" s="95"/>
      <c r="M30" s="95"/>
      <c r="N30" s="161"/>
      <c r="O30" s="161"/>
      <c r="P30" s="162"/>
      <c r="Q30" s="162"/>
      <c r="R30" s="162"/>
      <c r="S30" s="162"/>
      <c r="T30" s="162"/>
      <c r="U30" s="162"/>
      <c r="V30" s="162"/>
      <c r="W30" s="162"/>
      <c r="X30" s="162"/>
      <c r="Y30" s="162"/>
      <c r="Z30" s="2"/>
    </row>
    <row r="31" spans="2:26" ht="15" customHeight="1">
      <c r="B31" s="2"/>
      <c r="C31" s="95"/>
      <c r="D31" s="95"/>
      <c r="E31" s="95"/>
      <c r="F31" s="95"/>
      <c r="G31" s="95"/>
      <c r="H31" s="95"/>
      <c r="I31" s="95"/>
      <c r="J31" s="95"/>
      <c r="K31" s="95"/>
      <c r="L31" s="95"/>
      <c r="M31" s="95"/>
      <c r="N31" s="161"/>
      <c r="O31" s="161"/>
      <c r="P31" s="162"/>
      <c r="Q31" s="162"/>
      <c r="R31" s="162"/>
      <c r="S31" s="162"/>
      <c r="T31" s="162"/>
      <c r="U31" s="162"/>
      <c r="V31" s="162"/>
      <c r="W31" s="162"/>
      <c r="X31" s="162"/>
      <c r="Y31" s="162"/>
      <c r="Z31" s="2"/>
    </row>
    <row r="32" spans="2:26" ht="15" customHeight="1">
      <c r="B32" s="2"/>
      <c r="C32" s="95"/>
      <c r="D32" s="95"/>
      <c r="E32" s="95"/>
      <c r="F32" s="95"/>
      <c r="G32" s="95"/>
      <c r="H32" s="95"/>
      <c r="I32" s="95"/>
      <c r="J32" s="95"/>
      <c r="K32" s="95"/>
      <c r="L32" s="95"/>
      <c r="M32" s="95"/>
      <c r="N32" s="161"/>
      <c r="O32" s="161"/>
      <c r="P32" s="162"/>
      <c r="Q32" s="162"/>
      <c r="R32" s="162"/>
      <c r="S32" s="162"/>
      <c r="T32" s="162"/>
      <c r="U32" s="162"/>
      <c r="V32" s="162"/>
      <c r="W32" s="162"/>
      <c r="X32" s="162"/>
      <c r="Y32" s="162"/>
      <c r="Z32" s="2"/>
    </row>
    <row r="33" spans="2:26" ht="13.5">
      <c r="B33" s="2"/>
      <c r="C33" s="95"/>
      <c r="D33" s="95"/>
      <c r="E33" s="95"/>
      <c r="F33" s="95"/>
      <c r="G33" s="95"/>
      <c r="H33" s="95"/>
      <c r="I33" s="95"/>
      <c r="J33" s="95"/>
      <c r="K33" s="95"/>
      <c r="L33" s="95"/>
      <c r="M33" s="95"/>
      <c r="N33" s="161"/>
      <c r="O33" s="161"/>
      <c r="P33" s="162"/>
      <c r="Q33" s="162"/>
      <c r="R33" s="162"/>
      <c r="S33" s="162"/>
      <c r="T33" s="162"/>
      <c r="U33" s="162"/>
      <c r="V33" s="162"/>
      <c r="W33" s="162"/>
      <c r="X33" s="162"/>
      <c r="Y33" s="162"/>
      <c r="Z33" s="2"/>
    </row>
    <row r="34" spans="2:26" ht="13.5">
      <c r="B34" s="2"/>
      <c r="C34" s="95"/>
      <c r="D34" s="95"/>
      <c r="E34" s="95"/>
      <c r="F34" s="95"/>
      <c r="G34" s="95"/>
      <c r="H34" s="95"/>
      <c r="I34" s="95"/>
      <c r="J34" s="95"/>
      <c r="K34" s="95"/>
      <c r="L34" s="95"/>
      <c r="M34" s="95"/>
      <c r="N34" s="161"/>
      <c r="O34" s="161"/>
      <c r="P34" s="162"/>
      <c r="Q34" s="162"/>
      <c r="R34" s="162"/>
      <c r="S34" s="162"/>
      <c r="T34" s="162"/>
      <c r="U34" s="162"/>
      <c r="V34" s="162"/>
      <c r="W34" s="162"/>
      <c r="X34" s="162"/>
      <c r="Y34" s="162"/>
      <c r="Z34" s="2"/>
    </row>
    <row r="35" spans="2:26" ht="13.5">
      <c r="B35" s="2"/>
      <c r="C35" s="95"/>
      <c r="D35" s="95"/>
      <c r="E35" s="95"/>
      <c r="F35" s="95"/>
      <c r="G35" s="95"/>
      <c r="H35" s="95"/>
      <c r="I35" s="95"/>
      <c r="J35" s="95"/>
      <c r="K35" s="95"/>
      <c r="L35" s="95"/>
      <c r="M35" s="95"/>
      <c r="N35" s="161"/>
      <c r="O35" s="161"/>
      <c r="P35" s="162"/>
      <c r="Q35" s="162"/>
      <c r="R35" s="162"/>
      <c r="S35" s="162"/>
      <c r="T35" s="162"/>
      <c r="U35" s="162"/>
      <c r="V35" s="162"/>
      <c r="W35" s="162"/>
      <c r="X35" s="162"/>
      <c r="Y35" s="162"/>
      <c r="Z35" s="2"/>
    </row>
    <row r="36" spans="2:26" ht="13.5">
      <c r="B36" s="2"/>
      <c r="C36" s="95"/>
      <c r="D36" s="95"/>
      <c r="E36" s="95"/>
      <c r="F36" s="95"/>
      <c r="G36" s="95"/>
      <c r="H36" s="95"/>
      <c r="I36" s="95"/>
      <c r="J36" s="95"/>
      <c r="K36" s="95"/>
      <c r="L36" s="95"/>
      <c r="M36" s="95"/>
      <c r="N36" s="161"/>
      <c r="O36" s="161"/>
      <c r="P36" s="162"/>
      <c r="Q36" s="162"/>
      <c r="R36" s="162"/>
      <c r="S36" s="162"/>
      <c r="T36" s="162"/>
      <c r="U36" s="162"/>
      <c r="V36" s="162"/>
      <c r="W36" s="162"/>
      <c r="X36" s="162"/>
      <c r="Y36" s="162"/>
      <c r="Z36" s="2"/>
    </row>
    <row r="37" spans="2:26" ht="13.5">
      <c r="B37" s="2"/>
      <c r="C37" s="95"/>
      <c r="D37" s="95"/>
      <c r="E37" s="95"/>
      <c r="F37" s="95"/>
      <c r="G37" s="95"/>
      <c r="H37" s="95"/>
      <c r="I37" s="95"/>
      <c r="J37" s="95"/>
      <c r="K37" s="95"/>
      <c r="L37" s="95"/>
      <c r="M37" s="95"/>
      <c r="N37" s="161"/>
      <c r="O37" s="161"/>
      <c r="P37" s="162"/>
      <c r="Q37" s="162"/>
      <c r="R37" s="162"/>
      <c r="S37" s="162"/>
      <c r="T37" s="162"/>
      <c r="U37" s="162"/>
      <c r="V37" s="162"/>
      <c r="W37" s="162"/>
      <c r="X37" s="162"/>
      <c r="Y37" s="162"/>
      <c r="Z37" s="2"/>
    </row>
    <row r="38" spans="2:26" ht="13.5">
      <c r="B38" s="2"/>
      <c r="C38" s="95"/>
      <c r="D38" s="95"/>
      <c r="E38" s="95"/>
      <c r="F38" s="95"/>
      <c r="G38" s="95"/>
      <c r="H38" s="95"/>
      <c r="I38" s="95"/>
      <c r="J38" s="95"/>
      <c r="K38" s="95"/>
      <c r="L38" s="95"/>
      <c r="M38" s="95"/>
      <c r="N38" s="161"/>
      <c r="O38" s="161"/>
      <c r="P38" s="162"/>
      <c r="Q38" s="162"/>
      <c r="R38" s="162"/>
      <c r="S38" s="162"/>
      <c r="T38" s="162"/>
      <c r="U38" s="162"/>
      <c r="V38" s="162"/>
      <c r="W38" s="162"/>
      <c r="X38" s="162"/>
      <c r="Y38" s="162"/>
      <c r="Z38" s="2"/>
    </row>
    <row r="39" spans="2:26" ht="13.5">
      <c r="B39" s="2"/>
      <c r="C39" s="95"/>
      <c r="D39" s="95"/>
      <c r="E39" s="95"/>
      <c r="F39" s="95"/>
      <c r="G39" s="95"/>
      <c r="H39" s="95"/>
      <c r="I39" s="95"/>
      <c r="J39" s="95"/>
      <c r="K39" s="95"/>
      <c r="L39" s="95"/>
      <c r="M39" s="95"/>
      <c r="N39" s="161"/>
      <c r="O39" s="161"/>
      <c r="P39" s="162"/>
      <c r="Q39" s="162"/>
      <c r="R39" s="162"/>
      <c r="S39" s="162"/>
      <c r="T39" s="162"/>
      <c r="U39" s="162"/>
      <c r="V39" s="162"/>
      <c r="W39" s="162"/>
      <c r="X39" s="162"/>
      <c r="Y39" s="162"/>
      <c r="Z39" s="2"/>
    </row>
    <row r="40" spans="2:26" ht="13.5">
      <c r="B40" s="2"/>
      <c r="C40" s="95"/>
      <c r="D40" s="95"/>
      <c r="E40" s="95"/>
      <c r="F40" s="95"/>
      <c r="G40" s="95"/>
      <c r="H40" s="95"/>
      <c r="I40" s="95"/>
      <c r="J40" s="95"/>
      <c r="K40" s="95"/>
      <c r="L40" s="95"/>
      <c r="M40" s="95"/>
      <c r="N40" s="161"/>
      <c r="O40" s="161"/>
      <c r="P40" s="162"/>
      <c r="Q40" s="162"/>
      <c r="R40" s="162"/>
      <c r="S40" s="162"/>
      <c r="T40" s="162"/>
      <c r="U40" s="162"/>
      <c r="V40" s="162"/>
      <c r="W40" s="162"/>
      <c r="X40" s="162"/>
      <c r="Y40" s="162"/>
      <c r="Z40" s="2"/>
    </row>
    <row r="41" spans="2:26" ht="13.5">
      <c r="B41" s="2"/>
      <c r="C41" s="95"/>
      <c r="D41" s="95"/>
      <c r="E41" s="95"/>
      <c r="F41" s="95"/>
      <c r="G41" s="95"/>
      <c r="H41" s="95"/>
      <c r="I41" s="95"/>
      <c r="J41" s="95"/>
      <c r="K41" s="95"/>
      <c r="L41" s="95"/>
      <c r="M41" s="95"/>
      <c r="N41" s="161"/>
      <c r="O41" s="161"/>
      <c r="P41" s="162"/>
      <c r="Q41" s="162"/>
      <c r="R41" s="162"/>
      <c r="S41" s="162"/>
      <c r="T41" s="162"/>
      <c r="U41" s="162"/>
      <c r="V41" s="162"/>
      <c r="W41" s="162"/>
      <c r="X41" s="162"/>
      <c r="Y41" s="162"/>
      <c r="Z41" s="2"/>
    </row>
    <row r="42" spans="2:26" ht="13.5">
      <c r="B42" s="2"/>
      <c r="C42" s="95"/>
      <c r="D42" s="95"/>
      <c r="E42" s="95"/>
      <c r="F42" s="95"/>
      <c r="G42" s="95"/>
      <c r="H42" s="95"/>
      <c r="I42" s="95"/>
      <c r="J42" s="95"/>
      <c r="K42" s="95"/>
      <c r="L42" s="95"/>
      <c r="M42" s="95"/>
      <c r="N42" s="161"/>
      <c r="O42" s="161"/>
      <c r="P42" s="162"/>
      <c r="Q42" s="162"/>
      <c r="R42" s="162"/>
      <c r="S42" s="162"/>
      <c r="T42" s="162"/>
      <c r="U42" s="162"/>
      <c r="V42" s="162"/>
      <c r="W42" s="162"/>
      <c r="X42" s="162"/>
      <c r="Y42" s="162"/>
      <c r="Z42" s="2"/>
    </row>
    <row r="43" spans="2:26" ht="15" customHeight="1">
      <c r="B43" s="2"/>
      <c r="C43" s="95"/>
      <c r="D43" s="95"/>
      <c r="E43" s="95"/>
      <c r="F43" s="95"/>
      <c r="G43" s="95"/>
      <c r="H43" s="95"/>
      <c r="I43" s="95"/>
      <c r="J43" s="95"/>
      <c r="K43" s="95"/>
      <c r="L43" s="95"/>
      <c r="M43" s="95"/>
      <c r="N43" s="161"/>
      <c r="O43" s="161"/>
      <c r="P43" s="162"/>
      <c r="Q43" s="162"/>
      <c r="R43" s="162"/>
      <c r="S43" s="162"/>
      <c r="T43" s="162"/>
      <c r="U43" s="162"/>
      <c r="V43" s="162"/>
      <c r="W43" s="162"/>
      <c r="X43" s="162"/>
      <c r="Y43" s="162"/>
      <c r="Z43" s="2"/>
    </row>
    <row r="44" spans="2:26" ht="13.5">
      <c r="B44" s="2"/>
      <c r="C44" s="95"/>
      <c r="D44" s="95"/>
      <c r="E44" s="95"/>
      <c r="F44" s="95"/>
      <c r="G44" s="95"/>
      <c r="H44" s="95"/>
      <c r="I44" s="95"/>
      <c r="J44" s="95"/>
      <c r="K44" s="95"/>
      <c r="L44" s="95"/>
      <c r="M44" s="95"/>
      <c r="N44" s="161"/>
      <c r="O44" s="161"/>
      <c r="P44" s="162"/>
      <c r="Q44" s="162"/>
      <c r="R44" s="162"/>
      <c r="S44" s="162"/>
      <c r="T44" s="162"/>
      <c r="U44" s="162"/>
      <c r="V44" s="162"/>
      <c r="W44" s="162"/>
      <c r="X44" s="162"/>
      <c r="Y44" s="162"/>
      <c r="Z44" s="2"/>
    </row>
    <row r="45" spans="2:27" ht="13.5">
      <c r="B45" s="2"/>
      <c r="C45" s="726"/>
      <c r="D45" s="726"/>
      <c r="E45" s="726"/>
      <c r="F45" s="726"/>
      <c r="G45" s="726"/>
      <c r="H45" s="726"/>
      <c r="I45" s="726"/>
      <c r="J45" s="726"/>
      <c r="K45" s="726"/>
      <c r="L45" s="726"/>
      <c r="M45" s="726"/>
      <c r="N45" s="796"/>
      <c r="O45" s="796"/>
      <c r="P45" s="795"/>
      <c r="Q45" s="795"/>
      <c r="R45" s="795"/>
      <c r="S45" s="795"/>
      <c r="T45" s="795"/>
      <c r="U45" s="795"/>
      <c r="V45" s="795"/>
      <c r="W45" s="795"/>
      <c r="X45" s="795"/>
      <c r="Y45" s="795"/>
      <c r="Z45" s="2"/>
      <c r="AA45" s="252">
        <f>N14</f>
        <v>0</v>
      </c>
    </row>
    <row r="46" spans="2:27" ht="13.5">
      <c r="B46" s="2"/>
      <c r="C46" s="2"/>
      <c r="D46" s="2"/>
      <c r="E46" s="2"/>
      <c r="F46" s="2"/>
      <c r="G46" s="2"/>
      <c r="H46" s="2"/>
      <c r="I46" s="2"/>
      <c r="J46" s="2"/>
      <c r="K46" s="2"/>
      <c r="L46" s="2"/>
      <c r="M46" s="2"/>
      <c r="N46" s="2"/>
      <c r="O46" s="2"/>
      <c r="P46" s="2"/>
      <c r="Q46" s="2"/>
      <c r="R46" s="2"/>
      <c r="S46" s="2"/>
      <c r="T46" s="2"/>
      <c r="U46" s="2"/>
      <c r="V46" s="2"/>
      <c r="W46" s="2"/>
      <c r="X46" s="2"/>
      <c r="Y46" s="2"/>
      <c r="Z46" s="2"/>
      <c r="AA46" s="252">
        <f>R14</f>
        <v>0.32</v>
      </c>
    </row>
    <row r="47" spans="2:26" ht="15" customHeight="1">
      <c r="B47" s="2"/>
      <c r="C47" s="2"/>
      <c r="D47" s="2"/>
      <c r="E47" s="2"/>
      <c r="F47" s="2"/>
      <c r="G47" s="2"/>
      <c r="H47" s="2"/>
      <c r="I47" s="2"/>
      <c r="J47" s="2"/>
      <c r="K47" s="2"/>
      <c r="L47" s="2"/>
      <c r="M47" s="2"/>
      <c r="N47" s="2"/>
      <c r="O47" s="2"/>
      <c r="P47" s="2"/>
      <c r="Q47" s="2"/>
      <c r="R47" s="2"/>
      <c r="S47" s="2"/>
      <c r="T47" s="2"/>
      <c r="U47" s="2"/>
      <c r="V47" s="2"/>
      <c r="W47" s="2"/>
      <c r="X47" s="2"/>
      <c r="Y47" s="2"/>
      <c r="Z47" s="2"/>
    </row>
    <row r="48" spans="2:26" ht="13.5">
      <c r="B48" s="2"/>
      <c r="C48" s="2"/>
      <c r="D48" s="2"/>
      <c r="E48" s="2"/>
      <c r="F48" s="2"/>
      <c r="G48" s="2"/>
      <c r="H48" s="2"/>
      <c r="I48" s="2"/>
      <c r="J48" s="2"/>
      <c r="K48" s="2"/>
      <c r="L48" s="2"/>
      <c r="M48" s="2"/>
      <c r="N48" s="2"/>
      <c r="O48" s="2"/>
      <c r="P48" s="2"/>
      <c r="Q48" s="2"/>
      <c r="R48" s="2"/>
      <c r="S48" s="2"/>
      <c r="T48" s="2"/>
      <c r="U48" s="2"/>
      <c r="V48" s="2"/>
      <c r="W48" s="2"/>
      <c r="X48" s="2"/>
      <c r="Y48" s="2"/>
      <c r="Z48" s="2"/>
    </row>
    <row r="49" spans="2:26" ht="15" customHeight="1">
      <c r="B49" s="2"/>
      <c r="C49" s="2"/>
      <c r="D49" s="2"/>
      <c r="E49" s="2"/>
      <c r="F49" s="2"/>
      <c r="G49" s="2"/>
      <c r="H49" s="2"/>
      <c r="I49" s="2"/>
      <c r="J49" s="2"/>
      <c r="K49" s="2"/>
      <c r="L49" s="2"/>
      <c r="M49" s="2"/>
      <c r="N49" s="2"/>
      <c r="O49" s="2"/>
      <c r="P49" s="2"/>
      <c r="Q49" s="2"/>
      <c r="R49" s="2"/>
      <c r="S49" s="2"/>
      <c r="T49" s="2"/>
      <c r="U49" s="2"/>
      <c r="V49" s="2"/>
      <c r="W49" s="2"/>
      <c r="X49" s="2"/>
      <c r="Y49" s="2"/>
      <c r="Z49" s="2"/>
    </row>
    <row r="50" spans="2:26" ht="13.5">
      <c r="B50" s="2"/>
      <c r="C50" s="2"/>
      <c r="D50" s="2"/>
      <c r="E50" s="2"/>
      <c r="F50" s="2"/>
      <c r="G50" s="2"/>
      <c r="H50" s="2"/>
      <c r="I50" s="2"/>
      <c r="J50" s="2"/>
      <c r="K50" s="2"/>
      <c r="L50" s="2"/>
      <c r="M50" s="2"/>
      <c r="N50" s="2"/>
      <c r="O50" s="2"/>
      <c r="P50" s="2"/>
      <c r="Q50" s="2"/>
      <c r="R50" s="2"/>
      <c r="S50" s="2"/>
      <c r="T50" s="2"/>
      <c r="U50" s="2"/>
      <c r="V50" s="2"/>
      <c r="W50" s="2"/>
      <c r="X50" s="2"/>
      <c r="Y50" s="2"/>
      <c r="Z50" s="2"/>
    </row>
    <row r="51" spans="2:26" ht="15" customHeight="1">
      <c r="B51" s="2"/>
      <c r="C51" s="2"/>
      <c r="D51" s="2"/>
      <c r="E51" s="2"/>
      <c r="F51" s="2"/>
      <c r="G51" s="2"/>
      <c r="H51" s="2"/>
      <c r="I51" s="2"/>
      <c r="J51" s="2"/>
      <c r="K51" s="2"/>
      <c r="L51" s="2"/>
      <c r="M51" s="2"/>
      <c r="N51" s="2"/>
      <c r="O51" s="2"/>
      <c r="P51" s="2"/>
      <c r="Q51" s="2"/>
      <c r="R51" s="2"/>
      <c r="S51" s="2"/>
      <c r="T51" s="2"/>
      <c r="U51" s="2"/>
      <c r="V51" s="2"/>
      <c r="W51" s="2"/>
      <c r="X51" s="2"/>
      <c r="Y51" s="2"/>
      <c r="Z51" s="2"/>
    </row>
    <row r="52" spans="2:26" ht="15" customHeight="1">
      <c r="B52" s="2"/>
      <c r="C52" s="104"/>
      <c r="D52" s="104"/>
      <c r="E52" s="2"/>
      <c r="F52" s="2"/>
      <c r="G52" s="2"/>
      <c r="H52" s="2"/>
      <c r="I52" s="2"/>
      <c r="J52" s="2"/>
      <c r="K52" s="2"/>
      <c r="L52" s="2"/>
      <c r="M52" s="2"/>
      <c r="N52" s="2"/>
      <c r="O52" s="2"/>
      <c r="P52" s="2"/>
      <c r="Q52" s="2"/>
      <c r="R52" s="2"/>
      <c r="S52" s="2"/>
      <c r="T52" s="53"/>
      <c r="U52" s="2"/>
      <c r="V52" s="2"/>
      <c r="W52" s="2"/>
      <c r="X52" s="2"/>
      <c r="Y52" s="2"/>
      <c r="Z52" s="2"/>
    </row>
    <row r="53" spans="2:26" ht="13.5">
      <c r="B53" s="2"/>
      <c r="C53" s="2"/>
      <c r="D53" s="2"/>
      <c r="E53" s="2"/>
      <c r="F53" s="2"/>
      <c r="G53" s="2"/>
      <c r="H53" s="2"/>
      <c r="I53" s="2"/>
      <c r="J53" s="2"/>
      <c r="K53" s="2"/>
      <c r="L53" s="2"/>
      <c r="M53" s="2"/>
      <c r="N53" s="2"/>
      <c r="O53" s="2"/>
      <c r="P53" s="2"/>
      <c r="Q53" s="2"/>
      <c r="R53" s="2"/>
      <c r="S53" s="2"/>
      <c r="T53" s="2"/>
      <c r="U53" s="2"/>
      <c r="V53" s="2"/>
      <c r="W53" s="2"/>
      <c r="X53" s="2"/>
      <c r="Y53" s="2"/>
      <c r="Z53" s="2"/>
    </row>
    <row r="54" spans="2:26" ht="13.5">
      <c r="B54" s="2"/>
      <c r="C54" s="2"/>
      <c r="D54" s="2"/>
      <c r="E54" s="2"/>
      <c r="F54" s="2"/>
      <c r="G54" s="2"/>
      <c r="H54" s="2"/>
      <c r="I54" s="2"/>
      <c r="J54" s="2"/>
      <c r="K54" s="2"/>
      <c r="L54" s="2"/>
      <c r="M54" s="2"/>
      <c r="N54" s="2"/>
      <c r="O54" s="2"/>
      <c r="P54" s="2"/>
      <c r="Q54" s="2"/>
      <c r="R54" s="2"/>
      <c r="S54" s="2"/>
      <c r="T54" s="2"/>
      <c r="U54" s="2"/>
      <c r="V54" s="2"/>
      <c r="W54" s="2"/>
      <c r="X54" s="2"/>
      <c r="Y54" s="2"/>
      <c r="Z54" s="2"/>
    </row>
    <row r="55" spans="2:26" ht="13.5">
      <c r="B55" s="2"/>
      <c r="C55" s="2"/>
      <c r="D55" s="2"/>
      <c r="E55" s="2"/>
      <c r="F55" s="2"/>
      <c r="G55" s="2"/>
      <c r="H55" s="2"/>
      <c r="I55" s="2"/>
      <c r="J55" s="2"/>
      <c r="K55" s="2"/>
      <c r="L55" s="2"/>
      <c r="M55" s="2"/>
      <c r="N55" s="2"/>
      <c r="O55" s="2"/>
      <c r="P55" s="2"/>
      <c r="Q55" s="2"/>
      <c r="R55" s="2"/>
      <c r="S55" s="2"/>
      <c r="T55" s="2"/>
      <c r="U55" s="2"/>
      <c r="V55" s="2"/>
      <c r="W55" s="2"/>
      <c r="X55" s="2"/>
      <c r="Y55" s="2"/>
      <c r="Z55" s="2"/>
    </row>
    <row r="56" spans="2:26" ht="13.5">
      <c r="B56" s="2"/>
      <c r="C56" s="2"/>
      <c r="D56" s="2"/>
      <c r="E56" s="2"/>
      <c r="F56" s="2"/>
      <c r="G56" s="2"/>
      <c r="H56" s="2"/>
      <c r="I56" s="2"/>
      <c r="J56" s="2"/>
      <c r="K56" s="2"/>
      <c r="L56" s="2"/>
      <c r="M56" s="2"/>
      <c r="N56" s="2"/>
      <c r="O56" s="2"/>
      <c r="P56" s="2"/>
      <c r="Q56" s="2"/>
      <c r="R56" s="2"/>
      <c r="S56" s="2"/>
      <c r="T56" s="2"/>
      <c r="U56" s="2"/>
      <c r="V56" s="2"/>
      <c r="W56" s="2"/>
      <c r="X56" s="2"/>
      <c r="Y56" s="2"/>
      <c r="Z56" s="2"/>
    </row>
    <row r="57" spans="2:26" ht="13.5">
      <c r="B57" s="2"/>
      <c r="C57" s="2"/>
      <c r="D57" s="2"/>
      <c r="E57" s="2"/>
      <c r="F57" s="2"/>
      <c r="G57" s="2"/>
      <c r="H57" s="2"/>
      <c r="I57" s="2"/>
      <c r="J57" s="2"/>
      <c r="K57" s="2"/>
      <c r="L57" s="2"/>
      <c r="M57" s="2"/>
      <c r="N57" s="2"/>
      <c r="O57" s="2"/>
      <c r="P57" s="2"/>
      <c r="Q57" s="2"/>
      <c r="R57" s="2"/>
      <c r="S57" s="2"/>
      <c r="T57" s="2"/>
      <c r="U57" s="2"/>
      <c r="V57" s="2"/>
      <c r="W57" s="2"/>
      <c r="X57" s="2"/>
      <c r="Y57" s="2"/>
      <c r="Z57" s="2"/>
    </row>
    <row r="58" spans="2:26" ht="13.5">
      <c r="B58" s="2"/>
      <c r="C58" s="2"/>
      <c r="D58" s="2"/>
      <c r="E58" s="2"/>
      <c r="F58" s="2"/>
      <c r="G58" s="2"/>
      <c r="H58" s="2"/>
      <c r="I58" s="2"/>
      <c r="J58" s="2"/>
      <c r="K58" s="2"/>
      <c r="L58" s="2"/>
      <c r="M58" s="2"/>
      <c r="N58" s="2"/>
      <c r="O58" s="2"/>
      <c r="P58" s="2"/>
      <c r="Q58" s="2"/>
      <c r="R58" s="2"/>
      <c r="S58" s="2"/>
      <c r="T58" s="2"/>
      <c r="U58" s="2"/>
      <c r="V58" s="2"/>
      <c r="W58" s="2"/>
      <c r="X58" s="2"/>
      <c r="Y58" s="2"/>
      <c r="Z58" s="2"/>
    </row>
    <row r="59" spans="2:26" ht="13.5">
      <c r="B59" s="2"/>
      <c r="C59" s="2"/>
      <c r="D59" s="2"/>
      <c r="E59" s="2"/>
      <c r="F59" s="2"/>
      <c r="G59" s="2"/>
      <c r="H59" s="2"/>
      <c r="I59" s="2"/>
      <c r="J59" s="2"/>
      <c r="K59" s="2"/>
      <c r="L59" s="2"/>
      <c r="M59" s="2"/>
      <c r="N59" s="2"/>
      <c r="O59" s="2"/>
      <c r="P59" s="2"/>
      <c r="Q59" s="2"/>
      <c r="R59" s="2"/>
      <c r="S59" s="2"/>
      <c r="T59" s="2"/>
      <c r="U59" s="2"/>
      <c r="V59" s="2"/>
      <c r="W59" s="2"/>
      <c r="X59" s="2"/>
      <c r="Y59" s="2"/>
      <c r="Z59" s="2"/>
    </row>
    <row r="60" spans="2:26" ht="13.5">
      <c r="B60" s="2"/>
      <c r="C60" s="2"/>
      <c r="D60" s="2"/>
      <c r="E60" s="2"/>
      <c r="F60" s="2"/>
      <c r="G60" s="2"/>
      <c r="H60" s="2"/>
      <c r="I60" s="2"/>
      <c r="J60" s="2"/>
      <c r="K60" s="2"/>
      <c r="L60" s="2"/>
      <c r="M60" s="2"/>
      <c r="N60" s="2"/>
      <c r="O60" s="2"/>
      <c r="P60" s="2"/>
      <c r="Q60" s="2"/>
      <c r="R60" s="2"/>
      <c r="S60" s="2"/>
      <c r="T60" s="2"/>
      <c r="U60" s="2"/>
      <c r="V60" s="2"/>
      <c r="W60" s="2"/>
      <c r="X60" s="2"/>
      <c r="Y60" s="2"/>
      <c r="Z60" s="2"/>
    </row>
    <row r="61" spans="2:27" ht="13.5">
      <c r="B61" s="2"/>
      <c r="C61" s="2"/>
      <c r="D61" s="2"/>
      <c r="E61" s="2"/>
      <c r="F61" s="2"/>
      <c r="G61" s="2"/>
      <c r="H61" s="2"/>
      <c r="I61" s="2"/>
      <c r="J61" s="2"/>
      <c r="K61" s="2"/>
      <c r="L61" s="2"/>
      <c r="M61" s="2"/>
      <c r="N61" s="2"/>
      <c r="O61" s="2"/>
      <c r="P61" s="2"/>
      <c r="Q61" s="2"/>
      <c r="R61" s="2"/>
      <c r="S61" s="2"/>
      <c r="T61" s="2"/>
      <c r="U61" s="2"/>
      <c r="V61" s="2"/>
      <c r="W61" s="2"/>
      <c r="X61" s="2"/>
      <c r="Y61" s="2"/>
      <c r="Z61" s="2"/>
      <c r="AA61" s="252">
        <f>N17</f>
        <v>0</v>
      </c>
    </row>
    <row r="62" spans="2:27" ht="13.5">
      <c r="B62" s="2"/>
      <c r="C62" s="2"/>
      <c r="D62" s="2"/>
      <c r="E62" s="2"/>
      <c r="F62" s="2"/>
      <c r="G62" s="2"/>
      <c r="H62" s="2"/>
      <c r="I62" s="2"/>
      <c r="J62" s="2"/>
      <c r="K62" s="2"/>
      <c r="L62" s="2"/>
      <c r="M62" s="2"/>
      <c r="N62" s="2"/>
      <c r="O62" s="2"/>
      <c r="P62" s="2"/>
      <c r="Q62" s="2"/>
      <c r="R62" s="2"/>
      <c r="S62" s="2"/>
      <c r="T62" s="2"/>
      <c r="U62" s="2"/>
      <c r="V62" s="2"/>
      <c r="W62" s="2"/>
      <c r="X62" s="2"/>
      <c r="Y62" s="2"/>
      <c r="Z62" s="2"/>
      <c r="AA62" s="252">
        <f>R17</f>
        <v>1.34</v>
      </c>
    </row>
    <row r="63" spans="2:26" ht="13.5">
      <c r="B63" s="2"/>
      <c r="C63" s="2"/>
      <c r="D63" s="2"/>
      <c r="E63" s="2"/>
      <c r="F63" s="2"/>
      <c r="G63" s="2"/>
      <c r="H63" s="2"/>
      <c r="I63" s="2"/>
      <c r="J63" s="2"/>
      <c r="K63" s="2"/>
      <c r="L63" s="2"/>
      <c r="M63" s="2"/>
      <c r="N63" s="2"/>
      <c r="O63" s="2"/>
      <c r="P63" s="2"/>
      <c r="Q63" s="2"/>
      <c r="R63" s="2"/>
      <c r="S63" s="2"/>
      <c r="T63" s="2"/>
      <c r="U63" s="2"/>
      <c r="V63" s="2"/>
      <c r="W63" s="2"/>
      <c r="X63" s="2"/>
      <c r="Y63" s="2"/>
      <c r="Z63" s="2"/>
    </row>
    <row r="64" spans="2:26" ht="13.5">
      <c r="B64" s="2"/>
      <c r="C64" s="2"/>
      <c r="D64" s="2"/>
      <c r="E64" s="2"/>
      <c r="F64" s="2"/>
      <c r="G64" s="2"/>
      <c r="H64" s="2"/>
      <c r="I64" s="2"/>
      <c r="J64" s="2"/>
      <c r="K64" s="2"/>
      <c r="L64" s="2"/>
      <c r="M64" s="2"/>
      <c r="N64" s="2"/>
      <c r="O64" s="2"/>
      <c r="P64" s="2"/>
      <c r="Q64" s="2"/>
      <c r="R64" s="2"/>
      <c r="S64" s="2"/>
      <c r="T64" s="2"/>
      <c r="U64" s="2"/>
      <c r="V64" s="2"/>
      <c r="W64" s="2"/>
      <c r="X64" s="2"/>
      <c r="Y64" s="2"/>
      <c r="Z64" s="2"/>
    </row>
    <row r="65" spans="2:26" ht="13.5">
      <c r="B65" s="2"/>
      <c r="C65" s="2"/>
      <c r="D65" s="2"/>
      <c r="E65" s="2"/>
      <c r="F65" s="2"/>
      <c r="G65" s="2"/>
      <c r="H65" s="2"/>
      <c r="I65" s="2"/>
      <c r="J65" s="2"/>
      <c r="K65" s="2"/>
      <c r="L65" s="2"/>
      <c r="M65" s="2"/>
      <c r="N65" s="2"/>
      <c r="O65" s="2"/>
      <c r="P65" s="2"/>
      <c r="Q65" s="2"/>
      <c r="R65" s="2"/>
      <c r="S65" s="2"/>
      <c r="T65" s="2"/>
      <c r="U65" s="2"/>
      <c r="V65" s="2"/>
      <c r="W65" s="2"/>
      <c r="X65" s="2"/>
      <c r="Y65" s="2"/>
      <c r="Z65" s="2"/>
    </row>
    <row r="66" spans="2:26" ht="13.5">
      <c r="B66" s="2"/>
      <c r="C66" s="2"/>
      <c r="D66" s="2"/>
      <c r="E66" s="2"/>
      <c r="F66" s="2"/>
      <c r="G66" s="2"/>
      <c r="H66" s="2"/>
      <c r="I66" s="2"/>
      <c r="J66" s="2"/>
      <c r="K66" s="2"/>
      <c r="L66" s="2"/>
      <c r="M66" s="2"/>
      <c r="N66" s="2"/>
      <c r="O66" s="2"/>
      <c r="P66" s="2"/>
      <c r="Q66" s="2"/>
      <c r="R66" s="2"/>
      <c r="S66" s="2"/>
      <c r="T66" s="2"/>
      <c r="U66" s="2"/>
      <c r="V66" s="2"/>
      <c r="W66" s="2"/>
      <c r="X66" s="2"/>
      <c r="Y66" s="2"/>
      <c r="Z66" s="2"/>
    </row>
    <row r="67" spans="2:26" ht="13.5">
      <c r="B67" s="2"/>
      <c r="C67" s="2"/>
      <c r="D67" s="2"/>
      <c r="E67" s="2"/>
      <c r="F67" s="2"/>
      <c r="G67" s="2"/>
      <c r="H67" s="2"/>
      <c r="I67" s="2"/>
      <c r="J67" s="2"/>
      <c r="K67" s="2"/>
      <c r="L67" s="2"/>
      <c r="M67" s="2"/>
      <c r="N67" s="2"/>
      <c r="O67" s="2"/>
      <c r="P67" s="2"/>
      <c r="Q67" s="2"/>
      <c r="R67" s="2"/>
      <c r="S67" s="2"/>
      <c r="T67" s="2"/>
      <c r="U67" s="2"/>
      <c r="V67" s="2"/>
      <c r="W67" s="2"/>
      <c r="X67" s="2"/>
      <c r="Y67" s="2"/>
      <c r="Z67" s="2"/>
    </row>
    <row r="68" spans="2:26" ht="13.5">
      <c r="B68" s="2"/>
      <c r="C68" s="2"/>
      <c r="D68" s="2"/>
      <c r="E68" s="2"/>
      <c r="F68" s="2"/>
      <c r="G68" s="2"/>
      <c r="H68" s="2"/>
      <c r="I68" s="2"/>
      <c r="J68" s="2"/>
      <c r="K68" s="2"/>
      <c r="L68" s="2"/>
      <c r="M68" s="2"/>
      <c r="N68" s="2"/>
      <c r="O68" s="2"/>
      <c r="P68" s="2"/>
      <c r="Q68" s="2"/>
      <c r="R68" s="2"/>
      <c r="S68" s="2"/>
      <c r="T68" s="2"/>
      <c r="U68" s="2"/>
      <c r="V68" s="2"/>
      <c r="W68" s="2"/>
      <c r="X68" s="2"/>
      <c r="Y68" s="2"/>
      <c r="Z68" s="2"/>
    </row>
    <row r="69" spans="2:26" ht="13.5">
      <c r="B69" s="2"/>
      <c r="C69" s="2"/>
      <c r="D69" s="2"/>
      <c r="E69" s="2"/>
      <c r="F69" s="2"/>
      <c r="G69" s="2"/>
      <c r="H69" s="2"/>
      <c r="I69" s="2"/>
      <c r="J69" s="2"/>
      <c r="K69" s="2"/>
      <c r="L69" s="2"/>
      <c r="M69" s="2"/>
      <c r="N69" s="2"/>
      <c r="O69" s="2"/>
      <c r="P69" s="2"/>
      <c r="Q69" s="2"/>
      <c r="R69" s="2"/>
      <c r="S69" s="2"/>
      <c r="T69" s="2"/>
      <c r="U69" s="2"/>
      <c r="V69" s="2"/>
      <c r="W69" s="2"/>
      <c r="X69" s="2"/>
      <c r="Y69" s="2"/>
      <c r="Z69" s="2"/>
    </row>
    <row r="70" spans="2:26" ht="13.5">
      <c r="B70" s="2"/>
      <c r="C70" s="2"/>
      <c r="D70" s="2"/>
      <c r="E70" s="2"/>
      <c r="F70" s="2"/>
      <c r="G70" s="2"/>
      <c r="H70" s="2"/>
      <c r="I70" s="2"/>
      <c r="J70" s="2"/>
      <c r="K70" s="2"/>
      <c r="L70" s="2"/>
      <c r="M70" s="2"/>
      <c r="N70" s="2"/>
      <c r="O70" s="2"/>
      <c r="P70" s="2"/>
      <c r="Q70" s="2"/>
      <c r="R70" s="2"/>
      <c r="S70" s="2"/>
      <c r="T70" s="2"/>
      <c r="U70" s="2"/>
      <c r="V70" s="2"/>
      <c r="W70" s="2"/>
      <c r="X70" s="2"/>
      <c r="Y70" s="2"/>
      <c r="Z70" s="2"/>
    </row>
    <row r="71" spans="2:26" ht="13.5">
      <c r="B71" s="2"/>
      <c r="C71" s="2"/>
      <c r="D71" s="2"/>
      <c r="E71" s="2"/>
      <c r="F71" s="2"/>
      <c r="G71" s="2"/>
      <c r="H71" s="2"/>
      <c r="I71" s="2"/>
      <c r="J71" s="2"/>
      <c r="K71" s="2"/>
      <c r="L71" s="2"/>
      <c r="M71" s="2"/>
      <c r="N71" s="2"/>
      <c r="O71" s="2"/>
      <c r="P71" s="2"/>
      <c r="Q71" s="2"/>
      <c r="R71" s="2"/>
      <c r="S71" s="2"/>
      <c r="T71" s="2"/>
      <c r="U71" s="2"/>
      <c r="V71" s="2"/>
      <c r="W71" s="2"/>
      <c r="X71" s="2"/>
      <c r="Y71" s="2"/>
      <c r="Z71" s="2"/>
    </row>
    <row r="72" spans="2:26" ht="13.5">
      <c r="B72" s="2"/>
      <c r="C72" s="2"/>
      <c r="D72" s="2"/>
      <c r="E72" s="2"/>
      <c r="F72" s="2"/>
      <c r="G72" s="2"/>
      <c r="H72" s="2"/>
      <c r="I72" s="2"/>
      <c r="J72" s="2"/>
      <c r="K72" s="2"/>
      <c r="L72" s="2"/>
      <c r="M72" s="2"/>
      <c r="N72" s="2"/>
      <c r="O72" s="2"/>
      <c r="P72" s="2"/>
      <c r="Q72" s="2"/>
      <c r="R72" s="2"/>
      <c r="S72" s="2"/>
      <c r="T72" s="2"/>
      <c r="U72" s="2"/>
      <c r="V72" s="2"/>
      <c r="W72" s="2"/>
      <c r="X72" s="2"/>
      <c r="Y72" s="2"/>
      <c r="Z72" s="2"/>
    </row>
    <row r="73" spans="2:26" ht="13.5">
      <c r="B73" s="2"/>
      <c r="C73" s="2"/>
      <c r="D73" s="2"/>
      <c r="E73" s="2"/>
      <c r="F73" s="2"/>
      <c r="G73" s="2"/>
      <c r="H73" s="2"/>
      <c r="I73" s="2"/>
      <c r="J73" s="2"/>
      <c r="K73" s="2"/>
      <c r="L73" s="2"/>
      <c r="M73" s="2"/>
      <c r="N73" s="2"/>
      <c r="O73" s="2"/>
      <c r="P73" s="2"/>
      <c r="Q73" s="2"/>
      <c r="R73" s="2"/>
      <c r="S73" s="2"/>
      <c r="T73" s="2"/>
      <c r="U73" s="2"/>
      <c r="V73" s="2"/>
      <c r="W73" s="2"/>
      <c r="X73" s="2"/>
      <c r="Y73" s="2"/>
      <c r="Z73" s="2"/>
    </row>
    <row r="74" spans="2:26" ht="13.5">
      <c r="B74" s="2"/>
      <c r="C74" s="2"/>
      <c r="D74" s="2"/>
      <c r="E74" s="2"/>
      <c r="F74" s="2"/>
      <c r="G74" s="2"/>
      <c r="H74" s="2"/>
      <c r="I74" s="2"/>
      <c r="J74" s="2"/>
      <c r="K74" s="2"/>
      <c r="L74" s="2"/>
      <c r="M74" s="2"/>
      <c r="N74" s="2"/>
      <c r="O74" s="2"/>
      <c r="P74" s="2"/>
      <c r="Q74" s="2"/>
      <c r="R74" s="2"/>
      <c r="S74" s="2"/>
      <c r="T74" s="2"/>
      <c r="U74" s="2"/>
      <c r="V74" s="2"/>
      <c r="W74" s="2"/>
      <c r="X74" s="2"/>
      <c r="Y74" s="2"/>
      <c r="Z74" s="2"/>
    </row>
    <row r="75" spans="2:26" ht="13.5">
      <c r="B75" s="2"/>
      <c r="C75" s="2"/>
      <c r="D75" s="2"/>
      <c r="E75" s="2"/>
      <c r="F75" s="2"/>
      <c r="G75" s="2"/>
      <c r="H75" s="2"/>
      <c r="I75" s="2"/>
      <c r="J75" s="2"/>
      <c r="K75" s="2"/>
      <c r="L75" s="2"/>
      <c r="M75" s="2"/>
      <c r="N75" s="2"/>
      <c r="O75" s="2"/>
      <c r="P75" s="2"/>
      <c r="Q75" s="2"/>
      <c r="R75" s="2"/>
      <c r="S75" s="2"/>
      <c r="T75" s="2"/>
      <c r="U75" s="2"/>
      <c r="V75" s="2"/>
      <c r="W75" s="2"/>
      <c r="X75" s="2"/>
      <c r="Y75" s="2"/>
      <c r="Z75" s="2"/>
    </row>
    <row r="76" spans="2:26" ht="13.5">
      <c r="B76" s="2"/>
      <c r="C76" s="2"/>
      <c r="D76" s="2"/>
      <c r="E76" s="2"/>
      <c r="F76" s="2"/>
      <c r="G76" s="2"/>
      <c r="H76" s="2"/>
      <c r="I76" s="2"/>
      <c r="J76" s="2"/>
      <c r="K76" s="2"/>
      <c r="L76" s="2"/>
      <c r="M76" s="2"/>
      <c r="N76" s="2"/>
      <c r="O76" s="2"/>
      <c r="P76" s="2"/>
      <c r="Q76" s="2"/>
      <c r="R76" s="2"/>
      <c r="S76" s="2"/>
      <c r="T76" s="2"/>
      <c r="U76" s="2"/>
      <c r="V76" s="2"/>
      <c r="W76" s="2"/>
      <c r="X76" s="2"/>
      <c r="Y76" s="2"/>
      <c r="Z76" s="2"/>
    </row>
    <row r="77" spans="2:26" ht="13.5">
      <c r="B77" s="2"/>
      <c r="C77" s="2"/>
      <c r="D77" s="2"/>
      <c r="E77" s="2"/>
      <c r="F77" s="2"/>
      <c r="G77" s="2"/>
      <c r="H77" s="2"/>
      <c r="I77" s="2"/>
      <c r="J77" s="2"/>
      <c r="K77" s="2"/>
      <c r="L77" s="2"/>
      <c r="M77" s="2"/>
      <c r="N77" s="2"/>
      <c r="O77" s="2"/>
      <c r="P77" s="2"/>
      <c r="Q77" s="2"/>
      <c r="R77" s="2"/>
      <c r="S77" s="2"/>
      <c r="T77" s="2"/>
      <c r="U77" s="2"/>
      <c r="V77" s="2"/>
      <c r="W77" s="2"/>
      <c r="X77" s="2"/>
      <c r="Y77" s="2"/>
      <c r="Z77" s="2"/>
    </row>
    <row r="78" spans="2:26" ht="13.5">
      <c r="B78" s="2"/>
      <c r="C78" s="2"/>
      <c r="D78" s="2"/>
      <c r="E78" s="2"/>
      <c r="F78" s="2"/>
      <c r="G78" s="2"/>
      <c r="H78" s="2"/>
      <c r="I78" s="2"/>
      <c r="J78" s="2"/>
      <c r="K78" s="2"/>
      <c r="L78" s="2"/>
      <c r="M78" s="2"/>
      <c r="N78" s="2"/>
      <c r="O78" s="2"/>
      <c r="P78" s="2"/>
      <c r="Q78" s="2"/>
      <c r="R78" s="2"/>
      <c r="S78" s="2"/>
      <c r="T78" s="2"/>
      <c r="U78" s="2"/>
      <c r="V78" s="2"/>
      <c r="W78" s="2"/>
      <c r="X78" s="2"/>
      <c r="Y78" s="2"/>
      <c r="Z78" s="2"/>
    </row>
    <row r="79" spans="2:28" ht="13.5">
      <c r="B79" s="2"/>
      <c r="C79" s="2"/>
      <c r="D79" s="2"/>
      <c r="E79" s="2"/>
      <c r="F79" s="2"/>
      <c r="G79" s="2"/>
      <c r="H79" s="2"/>
      <c r="I79" s="2"/>
      <c r="J79" s="2"/>
      <c r="K79" s="2"/>
      <c r="L79" s="2"/>
      <c r="M79" s="2"/>
      <c r="N79" s="2"/>
      <c r="O79" s="2"/>
      <c r="P79" s="2"/>
      <c r="Q79" s="2"/>
      <c r="R79" s="2"/>
      <c r="S79" s="2"/>
      <c r="T79" s="2"/>
      <c r="U79" s="2"/>
      <c r="V79" s="2"/>
      <c r="W79" s="2"/>
      <c r="X79" s="2"/>
      <c r="Y79" s="2"/>
      <c r="Z79" s="2"/>
      <c r="AA79" s="252">
        <f>N20</f>
        <v>0.09</v>
      </c>
      <c r="AB79" s="1">
        <v>1</v>
      </c>
    </row>
    <row r="80" spans="2:28" ht="13.5">
      <c r="B80" s="2"/>
      <c r="C80" s="2"/>
      <c r="D80" s="2"/>
      <c r="E80" s="2"/>
      <c r="F80" s="2"/>
      <c r="G80" s="2"/>
      <c r="H80" s="2"/>
      <c r="I80" s="2"/>
      <c r="J80" s="2"/>
      <c r="K80" s="2"/>
      <c r="L80" s="2"/>
      <c r="M80" s="2"/>
      <c r="N80" s="2"/>
      <c r="O80" s="2"/>
      <c r="P80" s="2"/>
      <c r="Q80" s="2"/>
      <c r="R80" s="2"/>
      <c r="S80" s="2"/>
      <c r="T80" s="2"/>
      <c r="U80" s="2"/>
      <c r="V80" s="2"/>
      <c r="W80" s="2"/>
      <c r="X80" s="2"/>
      <c r="Y80" s="2"/>
      <c r="Z80" s="2"/>
      <c r="AA80" s="252">
        <f>R20</f>
        <v>0.11</v>
      </c>
      <c r="AB80" s="1">
        <v>1</v>
      </c>
    </row>
    <row r="81" spans="2:26" ht="13.5">
      <c r="B81" s="2"/>
      <c r="C81" s="2"/>
      <c r="D81" s="2"/>
      <c r="E81" s="2"/>
      <c r="F81" s="2"/>
      <c r="G81" s="2"/>
      <c r="H81" s="2"/>
      <c r="I81" s="2"/>
      <c r="J81" s="2"/>
      <c r="K81" s="2"/>
      <c r="L81" s="2"/>
      <c r="M81" s="2"/>
      <c r="N81" s="2"/>
      <c r="O81" s="2"/>
      <c r="P81" s="2"/>
      <c r="Q81" s="2"/>
      <c r="R81" s="2"/>
      <c r="S81" s="2"/>
      <c r="T81" s="2"/>
      <c r="U81" s="2"/>
      <c r="V81" s="2"/>
      <c r="W81" s="2"/>
      <c r="X81" s="2"/>
      <c r="Y81" s="2"/>
      <c r="Z81" s="2"/>
    </row>
    <row r="82" spans="2:26" ht="13.5">
      <c r="B82" s="2"/>
      <c r="C82" s="2"/>
      <c r="D82" s="2"/>
      <c r="E82" s="2"/>
      <c r="F82" s="2"/>
      <c r="G82" s="2"/>
      <c r="H82" s="2"/>
      <c r="I82" s="2"/>
      <c r="J82" s="2"/>
      <c r="K82" s="2"/>
      <c r="L82" s="2"/>
      <c r="M82" s="2"/>
      <c r="N82" s="2"/>
      <c r="O82" s="2"/>
      <c r="P82" s="2"/>
      <c r="Q82" s="2"/>
      <c r="R82" s="2"/>
      <c r="S82" s="2"/>
      <c r="T82" s="2"/>
      <c r="U82" s="2"/>
      <c r="V82" s="2"/>
      <c r="W82" s="2"/>
      <c r="X82" s="2"/>
      <c r="Y82" s="2"/>
      <c r="Z82" s="2"/>
    </row>
    <row r="83" spans="2:26" ht="13.5">
      <c r="B83" s="2"/>
      <c r="C83" s="2"/>
      <c r="D83" s="2"/>
      <c r="E83" s="2"/>
      <c r="F83" s="2"/>
      <c r="G83" s="2"/>
      <c r="H83" s="2"/>
      <c r="I83" s="2"/>
      <c r="J83" s="2"/>
      <c r="K83" s="2"/>
      <c r="L83" s="2"/>
      <c r="M83" s="2"/>
      <c r="N83" s="2"/>
      <c r="O83" s="2"/>
      <c r="P83" s="2"/>
      <c r="Q83" s="2"/>
      <c r="R83" s="2"/>
      <c r="S83" s="2"/>
      <c r="T83" s="2"/>
      <c r="U83" s="2"/>
      <c r="V83" s="2"/>
      <c r="W83" s="2"/>
      <c r="X83" s="2"/>
      <c r="Y83" s="2"/>
      <c r="Z83" s="2"/>
    </row>
    <row r="84" spans="2:26" ht="13.5">
      <c r="B84" s="2"/>
      <c r="C84" s="2"/>
      <c r="D84" s="2"/>
      <c r="E84" s="2"/>
      <c r="F84" s="2"/>
      <c r="G84" s="2"/>
      <c r="H84" s="2"/>
      <c r="I84" s="2"/>
      <c r="J84" s="2"/>
      <c r="K84" s="2"/>
      <c r="L84" s="2"/>
      <c r="M84" s="2"/>
      <c r="N84" s="2"/>
      <c r="O84" s="2"/>
      <c r="P84" s="2"/>
      <c r="Q84" s="2"/>
      <c r="R84" s="2"/>
      <c r="S84" s="2"/>
      <c r="T84" s="2"/>
      <c r="U84" s="2"/>
      <c r="V84" s="2"/>
      <c r="W84" s="2"/>
      <c r="X84" s="2"/>
      <c r="Y84" s="2"/>
      <c r="Z84" s="2"/>
    </row>
    <row r="85" spans="2:26" ht="20.25" customHeight="1">
      <c r="B85" s="2"/>
      <c r="C85" s="2"/>
      <c r="D85" s="2"/>
      <c r="E85" s="2"/>
      <c r="F85" s="2"/>
      <c r="G85" s="2"/>
      <c r="H85" s="2"/>
      <c r="I85" s="2"/>
      <c r="J85" s="2"/>
      <c r="K85" s="2"/>
      <c r="L85" s="2"/>
      <c r="M85" s="2"/>
      <c r="N85" s="2"/>
      <c r="O85" s="2"/>
      <c r="P85" s="2"/>
      <c r="Q85" s="2"/>
      <c r="R85" s="2"/>
      <c r="S85" s="2"/>
      <c r="T85" s="2"/>
      <c r="U85" s="2"/>
      <c r="V85" s="2"/>
      <c r="W85" s="2"/>
      <c r="X85" s="2"/>
      <c r="Y85" s="2"/>
      <c r="Z85" s="2"/>
    </row>
    <row r="86" spans="2:26" ht="20.25" customHeight="1">
      <c r="B86" s="2"/>
      <c r="C86" s="2"/>
      <c r="D86" s="2"/>
      <c r="E86" s="2"/>
      <c r="F86" s="2"/>
      <c r="G86" s="2"/>
      <c r="H86" s="2"/>
      <c r="I86" s="2"/>
      <c r="J86" s="2"/>
      <c r="K86" s="2"/>
      <c r="L86" s="2"/>
      <c r="M86" s="2"/>
      <c r="N86" s="2"/>
      <c r="O86" s="2"/>
      <c r="P86" s="2"/>
      <c r="Q86" s="2"/>
      <c r="R86" s="2"/>
      <c r="S86" s="2"/>
      <c r="T86" s="2"/>
      <c r="U86" s="2"/>
      <c r="V86" s="2"/>
      <c r="W86" s="2"/>
      <c r="X86" s="2"/>
      <c r="Y86" s="2"/>
      <c r="Z86" s="2"/>
    </row>
    <row r="87" spans="2:26" ht="20.25" customHeight="1">
      <c r="B87" s="2"/>
      <c r="C87" s="2"/>
      <c r="D87" s="2"/>
      <c r="E87" s="2"/>
      <c r="F87" s="2"/>
      <c r="G87" s="2"/>
      <c r="H87" s="2"/>
      <c r="I87" s="2"/>
      <c r="J87" s="2"/>
      <c r="K87" s="2"/>
      <c r="L87" s="2"/>
      <c r="M87" s="2"/>
      <c r="N87" s="2"/>
      <c r="O87" s="2"/>
      <c r="P87" s="2"/>
      <c r="Q87" s="2"/>
      <c r="R87" s="2"/>
      <c r="S87" s="2"/>
      <c r="T87" s="2"/>
      <c r="U87" s="2"/>
      <c r="V87" s="2"/>
      <c r="W87" s="2"/>
      <c r="X87" s="2"/>
      <c r="Y87" s="2"/>
      <c r="Z87" s="2"/>
    </row>
    <row r="88" spans="2:26" ht="18" customHeight="1">
      <c r="B88" s="2"/>
      <c r="C88" s="2"/>
      <c r="D88" s="2"/>
      <c r="E88" s="2"/>
      <c r="F88" s="2"/>
      <c r="G88" s="2"/>
      <c r="H88" s="2"/>
      <c r="I88" s="2"/>
      <c r="J88" s="2"/>
      <c r="K88" s="2"/>
      <c r="L88" s="2"/>
      <c r="M88" s="2"/>
      <c r="N88" s="2"/>
      <c r="O88" s="2"/>
      <c r="P88" s="2"/>
      <c r="Q88" s="2"/>
      <c r="R88" s="2"/>
      <c r="S88" s="2"/>
      <c r="T88" s="2"/>
      <c r="U88" s="2"/>
      <c r="V88" s="2"/>
      <c r="W88" s="2"/>
      <c r="X88" s="2"/>
      <c r="Y88" s="2"/>
      <c r="Z88" s="2"/>
    </row>
    <row r="89" spans="2:26" ht="18" customHeight="1">
      <c r="B89" s="2"/>
      <c r="C89" s="2"/>
      <c r="D89" s="2"/>
      <c r="E89" s="2"/>
      <c r="F89" s="2"/>
      <c r="G89" s="2"/>
      <c r="H89" s="2"/>
      <c r="I89" s="2"/>
      <c r="J89" s="2"/>
      <c r="K89" s="2"/>
      <c r="L89" s="2"/>
      <c r="M89" s="2"/>
      <c r="N89" s="2"/>
      <c r="O89" s="2"/>
      <c r="P89" s="2"/>
      <c r="Q89" s="2"/>
      <c r="R89" s="2"/>
      <c r="S89" s="2"/>
      <c r="T89" s="2"/>
      <c r="U89" s="2"/>
      <c r="V89" s="2"/>
      <c r="W89" s="2"/>
      <c r="X89" s="2"/>
      <c r="Y89" s="2"/>
      <c r="Z89" s="2"/>
    </row>
    <row r="90" spans="2:26" ht="18" customHeight="1">
      <c r="B90" s="2"/>
      <c r="C90" s="2"/>
      <c r="D90" s="2"/>
      <c r="E90" s="2"/>
      <c r="F90" s="2"/>
      <c r="G90" s="2"/>
      <c r="H90" s="2"/>
      <c r="I90" s="2"/>
      <c r="J90" s="2"/>
      <c r="K90" s="2"/>
      <c r="L90" s="2"/>
      <c r="M90" s="2"/>
      <c r="N90" s="2"/>
      <c r="O90" s="2"/>
      <c r="P90" s="2"/>
      <c r="Q90" s="2"/>
      <c r="R90" s="2"/>
      <c r="S90" s="2"/>
      <c r="T90" s="2"/>
      <c r="U90" s="2"/>
      <c r="V90" s="2"/>
      <c r="W90" s="2"/>
      <c r="X90" s="2"/>
      <c r="Y90" s="2"/>
      <c r="Z90" s="2"/>
    </row>
    <row r="91" spans="2:28" ht="13.5">
      <c r="B91" s="2"/>
      <c r="C91" s="2"/>
      <c r="D91" s="2"/>
      <c r="E91" s="2"/>
      <c r="F91" s="2"/>
      <c r="G91" s="2"/>
      <c r="H91" s="2"/>
      <c r="I91" s="2"/>
      <c r="J91" s="2"/>
      <c r="K91" s="2"/>
      <c r="L91" s="2"/>
      <c r="M91" s="2"/>
      <c r="N91" s="2"/>
      <c r="O91" s="2"/>
      <c r="P91" s="2"/>
      <c r="Q91" s="2"/>
      <c r="R91" s="2"/>
      <c r="S91" s="2"/>
      <c r="T91" s="2"/>
      <c r="U91" s="2"/>
      <c r="V91" s="2"/>
      <c r="W91" s="2"/>
      <c r="X91" s="2"/>
      <c r="Y91" s="2"/>
      <c r="Z91" s="2"/>
      <c r="AA91" s="252">
        <f>N23</f>
        <v>0.92</v>
      </c>
      <c r="AB91" s="1">
        <v>0.4</v>
      </c>
    </row>
    <row r="92" spans="2:28" ht="13.5">
      <c r="B92" s="2"/>
      <c r="C92" s="2"/>
      <c r="D92" s="2"/>
      <c r="E92" s="2"/>
      <c r="F92" s="2"/>
      <c r="G92" s="2"/>
      <c r="H92" s="2"/>
      <c r="I92" s="2"/>
      <c r="J92" s="2"/>
      <c r="K92" s="2"/>
      <c r="L92" s="2"/>
      <c r="M92" s="2"/>
      <c r="N92" s="2"/>
      <c r="O92" s="2"/>
      <c r="P92" s="2"/>
      <c r="Q92" s="2"/>
      <c r="R92" s="2"/>
      <c r="S92" s="2"/>
      <c r="T92" s="2"/>
      <c r="U92" s="2"/>
      <c r="V92" s="2"/>
      <c r="W92" s="2"/>
      <c r="X92" s="2"/>
      <c r="Y92" s="2"/>
      <c r="Z92" s="2"/>
      <c r="AA92" s="252">
        <f>R23</f>
        <v>0.9</v>
      </c>
      <c r="AB92" s="1">
        <f>AB91</f>
        <v>0.4</v>
      </c>
    </row>
    <row r="93" spans="2:26" ht="13.5">
      <c r="B93" s="2"/>
      <c r="C93" s="2"/>
      <c r="D93" s="2"/>
      <c r="E93" s="2"/>
      <c r="F93" s="2"/>
      <c r="G93" s="2"/>
      <c r="H93" s="2"/>
      <c r="I93" s="2"/>
      <c r="J93" s="2"/>
      <c r="K93" s="2"/>
      <c r="L93" s="2"/>
      <c r="M93" s="2"/>
      <c r="N93" s="2"/>
      <c r="O93" s="2"/>
      <c r="P93" s="2"/>
      <c r="Q93" s="2"/>
      <c r="R93" s="2"/>
      <c r="S93" s="2"/>
      <c r="T93" s="2"/>
      <c r="U93" s="2"/>
      <c r="V93" s="2"/>
      <c r="W93" s="2"/>
      <c r="X93" s="2"/>
      <c r="Y93" s="2"/>
      <c r="Z93" s="2"/>
    </row>
    <row r="94" spans="2:26" ht="13.5">
      <c r="B94" s="2"/>
      <c r="C94" s="2"/>
      <c r="D94" s="2"/>
      <c r="E94" s="2"/>
      <c r="F94" s="2"/>
      <c r="G94" s="2"/>
      <c r="H94" s="2"/>
      <c r="I94" s="2"/>
      <c r="J94" s="2"/>
      <c r="K94" s="2"/>
      <c r="L94" s="2"/>
      <c r="M94" s="2"/>
      <c r="N94" s="2"/>
      <c r="O94" s="2"/>
      <c r="P94" s="2"/>
      <c r="Q94" s="2"/>
      <c r="R94" s="2"/>
      <c r="S94" s="2"/>
      <c r="T94" s="2"/>
      <c r="U94" s="2"/>
      <c r="V94" s="2"/>
      <c r="W94" s="2"/>
      <c r="X94" s="2"/>
      <c r="Y94" s="2"/>
      <c r="Z94" s="2"/>
    </row>
    <row r="95" spans="2:26" ht="13.5">
      <c r="B95" s="2"/>
      <c r="C95" s="2"/>
      <c r="D95" s="2"/>
      <c r="E95" s="2"/>
      <c r="F95" s="2"/>
      <c r="G95" s="2"/>
      <c r="H95" s="2"/>
      <c r="I95" s="2"/>
      <c r="J95" s="2"/>
      <c r="K95" s="2"/>
      <c r="L95" s="2"/>
      <c r="M95" s="2"/>
      <c r="N95" s="2"/>
      <c r="O95" s="2"/>
      <c r="P95" s="2"/>
      <c r="Q95" s="2"/>
      <c r="R95" s="2"/>
      <c r="S95" s="2"/>
      <c r="T95" s="2"/>
      <c r="U95" s="2"/>
      <c r="V95" s="2"/>
      <c r="W95" s="2"/>
      <c r="X95" s="2"/>
      <c r="Y95" s="2"/>
      <c r="Z95" s="2"/>
    </row>
    <row r="96" spans="2:26" ht="13.5">
      <c r="B96" s="2"/>
      <c r="C96" s="2"/>
      <c r="D96" s="2"/>
      <c r="E96" s="2"/>
      <c r="F96" s="2"/>
      <c r="G96" s="2"/>
      <c r="H96" s="2"/>
      <c r="I96" s="2"/>
      <c r="J96" s="2"/>
      <c r="K96" s="2"/>
      <c r="L96" s="2"/>
      <c r="M96" s="2"/>
      <c r="N96" s="2"/>
      <c r="O96" s="2"/>
      <c r="P96" s="2"/>
      <c r="Q96" s="2"/>
      <c r="R96" s="2"/>
      <c r="S96" s="2"/>
      <c r="T96" s="2"/>
      <c r="U96" s="2"/>
      <c r="V96" s="2"/>
      <c r="W96" s="2"/>
      <c r="X96" s="2"/>
      <c r="Y96" s="2"/>
      <c r="Z96" s="2"/>
    </row>
    <row r="97" spans="2:26" ht="13.5">
      <c r="B97" s="2"/>
      <c r="C97" s="2"/>
      <c r="D97" s="2"/>
      <c r="E97" s="2"/>
      <c r="F97" s="2"/>
      <c r="G97" s="2"/>
      <c r="H97" s="2"/>
      <c r="I97" s="2"/>
      <c r="J97" s="2"/>
      <c r="K97" s="2"/>
      <c r="L97" s="2"/>
      <c r="M97" s="2"/>
      <c r="N97" s="2"/>
      <c r="O97" s="2"/>
      <c r="P97" s="2"/>
      <c r="Q97" s="2"/>
      <c r="R97" s="2"/>
      <c r="S97" s="2"/>
      <c r="T97" s="2"/>
      <c r="U97" s="2"/>
      <c r="V97" s="2"/>
      <c r="W97" s="2"/>
      <c r="X97" s="2"/>
      <c r="Y97" s="2"/>
      <c r="Z97" s="2"/>
    </row>
    <row r="98" spans="2:26" ht="13.5">
      <c r="B98" s="2"/>
      <c r="C98" s="2"/>
      <c r="D98" s="2"/>
      <c r="E98" s="2"/>
      <c r="F98" s="2"/>
      <c r="G98" s="2"/>
      <c r="H98" s="2"/>
      <c r="I98" s="2"/>
      <c r="J98" s="2"/>
      <c r="K98" s="2"/>
      <c r="L98" s="2"/>
      <c r="M98" s="2"/>
      <c r="N98" s="2"/>
      <c r="O98" s="2"/>
      <c r="P98" s="2"/>
      <c r="Q98" s="2"/>
      <c r="R98" s="2"/>
      <c r="S98" s="2"/>
      <c r="T98" s="2"/>
      <c r="U98" s="2"/>
      <c r="V98" s="2"/>
      <c r="W98" s="2"/>
      <c r="X98" s="2"/>
      <c r="Y98" s="2"/>
      <c r="Z98" s="2"/>
    </row>
    <row r="99" spans="2:26" ht="13.5">
      <c r="B99" s="2"/>
      <c r="C99" s="2"/>
      <c r="D99" s="2"/>
      <c r="E99" s="2"/>
      <c r="F99" s="2"/>
      <c r="G99" s="2"/>
      <c r="H99" s="2"/>
      <c r="I99" s="2"/>
      <c r="J99" s="2"/>
      <c r="K99" s="2"/>
      <c r="L99" s="2"/>
      <c r="M99" s="2"/>
      <c r="N99" s="2"/>
      <c r="O99" s="2"/>
      <c r="P99" s="2"/>
      <c r="Q99" s="2"/>
      <c r="R99" s="2"/>
      <c r="S99" s="2"/>
      <c r="T99" s="2"/>
      <c r="U99" s="2"/>
      <c r="V99" s="2"/>
      <c r="W99" s="2"/>
      <c r="X99" s="2"/>
      <c r="Y99" s="2"/>
      <c r="Z99" s="2"/>
    </row>
    <row r="100" spans="2:2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2:2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2:2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2:2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2:2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2:2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2:26" ht="6"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sheetData>
  <sheetProtection/>
  <mergeCells count="66">
    <mergeCell ref="N23:Q25"/>
    <mergeCell ref="E25:G25"/>
    <mergeCell ref="Q27:V27"/>
    <mergeCell ref="L26:N26"/>
    <mergeCell ref="Q26:V26"/>
    <mergeCell ref="R23:U25"/>
    <mergeCell ref="E24:G24"/>
    <mergeCell ref="C26:J26"/>
    <mergeCell ref="D24:D25"/>
    <mergeCell ref="V23:Y25"/>
    <mergeCell ref="U45:Y45"/>
    <mergeCell ref="C45:M45"/>
    <mergeCell ref="P45:T45"/>
    <mergeCell ref="N45:O45"/>
    <mergeCell ref="C28:G28"/>
    <mergeCell ref="L27:N27"/>
    <mergeCell ref="C23:C25"/>
    <mergeCell ref="D23:M23"/>
    <mergeCell ref="C11:C13"/>
    <mergeCell ref="D12:D13"/>
    <mergeCell ref="C20:C22"/>
    <mergeCell ref="D20:M20"/>
    <mergeCell ref="E22:J22"/>
    <mergeCell ref="D21:D22"/>
    <mergeCell ref="E15:L15"/>
    <mergeCell ref="D17:M17"/>
    <mergeCell ref="C4:Y4"/>
    <mergeCell ref="C17:C19"/>
    <mergeCell ref="V17:Y19"/>
    <mergeCell ref="C14:C16"/>
    <mergeCell ref="N14:Q16"/>
    <mergeCell ref="R17:U19"/>
    <mergeCell ref="D15:D16"/>
    <mergeCell ref="E13:G13"/>
    <mergeCell ref="E5:U5"/>
    <mergeCell ref="R10:U10"/>
    <mergeCell ref="E6:U6"/>
    <mergeCell ref="E7:J7"/>
    <mergeCell ref="K7:P7"/>
    <mergeCell ref="N9:Q9"/>
    <mergeCell ref="R9:U9"/>
    <mergeCell ref="D9:M9"/>
    <mergeCell ref="V9:Y9"/>
    <mergeCell ref="V11:Y13"/>
    <mergeCell ref="R11:U13"/>
    <mergeCell ref="V10:Y10"/>
    <mergeCell ref="N11:Q13"/>
    <mergeCell ref="I13:L13"/>
    <mergeCell ref="V20:Y22"/>
    <mergeCell ref="R14:U16"/>
    <mergeCell ref="V14:Y16"/>
    <mergeCell ref="E19:L19"/>
    <mergeCell ref="R20:U22"/>
    <mergeCell ref="N10:Q10"/>
    <mergeCell ref="E16:L16"/>
    <mergeCell ref="E18:L18"/>
    <mergeCell ref="D14:M14"/>
    <mergeCell ref="E21:J21"/>
    <mergeCell ref="N20:Q22"/>
    <mergeCell ref="N17:Q19"/>
    <mergeCell ref="D10:M10"/>
    <mergeCell ref="D11:M11"/>
    <mergeCell ref="H12:H13"/>
    <mergeCell ref="I12:L12"/>
    <mergeCell ref="E12:G12"/>
    <mergeCell ref="D18:D19"/>
  </mergeCells>
  <conditionalFormatting sqref="AA94">
    <cfRule type="expression" priority="1" dxfId="37" stopIfTrue="1">
      <formula>ABS($AA$51)&gt;0.9</formula>
    </cfRule>
  </conditionalFormatting>
  <conditionalFormatting sqref="Z94">
    <cfRule type="expression" priority="2" dxfId="37" stopIfTrue="1">
      <formula>ABS($Z$28)&gt;0.9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4"/>
  <rowBreaks count="1" manualBreakCount="1">
    <brk id="57" min="2"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user</cp:lastModifiedBy>
  <cp:lastPrinted>2023-04-20T11:03:00Z</cp:lastPrinted>
  <dcterms:created xsi:type="dcterms:W3CDTF">2012-02-26T11:03:38Z</dcterms:created>
  <dcterms:modified xsi:type="dcterms:W3CDTF">2023-05-02T06:46:30Z</dcterms:modified>
  <cp:category/>
  <cp:version/>
  <cp:contentType/>
  <cp:contentStatus/>
</cp:coreProperties>
</file>