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9080" windowHeight="9750" tabRatio="823" activeTab="4"/>
  </bookViews>
  <sheets>
    <sheet name="Инструкция" sheetId="1" r:id="rId1"/>
    <sheet name="прил 1" sheetId="2" r:id="rId2"/>
    <sheet name="прил 2" sheetId="3" r:id="rId3"/>
    <sheet name="прил 3" sheetId="4" r:id="rId4"/>
    <sheet name="прил 4" sheetId="5" r:id="rId5"/>
    <sheet name="Приложение" sheetId="6" state="hidden" r:id="rId6"/>
  </sheets>
  <definedNames>
    <definedName name="rrr">'прил 1'!$C$3:$D$3</definedName>
    <definedName name="_xlnm.Print_Area" localSheetId="0">'Инструкция'!$C$3:$K$34</definedName>
    <definedName name="_xlnm.Print_Area" localSheetId="1">'прил 1'!$C$3:$R$103</definedName>
    <definedName name="_xlnm.Print_Area" localSheetId="2">'прил 2'!$C$3:$S$66</definedName>
    <definedName name="_xlnm.Print_Area" localSheetId="3">'прил 3'!$C$3:$T$85</definedName>
    <definedName name="_xlnm.Print_Area" localSheetId="4">'прил 4'!$C$3:$S$74</definedName>
    <definedName name="_xlnm.Print_Area" localSheetId="5">'Приложение'!$A$1:$D$41</definedName>
    <definedName name="п1">'прил 1'!$C$3</definedName>
    <definedName name="п1чистВсеДанные">'прил 1'!$I$24:$R$25,'прил 1'!$I$28:$R$35,'прил 1'!$I$40:$R$52,'прил 1'!$I$61:$R$68,'прил 1'!$I$71:$R$76,'прил 1'!$I$79:$R$80,'прил 1'!$I$83:$R$94</definedName>
    <definedName name="п1чистВсеТекст">'прил 1'!$F$8:$R$14,'прил 1'!$N$16:$R$18</definedName>
    <definedName name="п1чистТек">'прил 1'!$I$24,'прил 1'!$I$24:$M$25,'прил 1'!$I$28:$M$35,'прил 1'!$I$40:$M$52,'прил 1'!$I$61:$M$68,'прил 1'!$I$71:$M$76,'прил 1'!$I$79:$M$80,'прил 1'!$I$83:$M$94</definedName>
    <definedName name="п2">'прил 2'!$C$3</definedName>
    <definedName name="п2чистВсеДанные">'прил 2'!$J$19:$S$20,'прил 2'!$J$22:$S$23,'прил 2'!$J$25:$S$26,'прил 2'!$J$30:$S$33,'прил 2'!$J$36:$S$37,'прил 2'!$J$40:$S$41,'прил 2'!$J$44:$S$46,'прил 2'!$J$49:$S$53,'прил 2'!$J$55:$S$56,'прил 2'!$J$58:$S$59</definedName>
    <definedName name="п2чистТек">'прил 2'!$J$19:$N$20,'прил 2'!$J$22:$N$23,'прил 2'!$J$25:$N$26,'прил 2'!$J$30:$N$33,'прил 2'!$J$36:$N$37,'прил 2'!$J$40:$N$41,'прил 2'!$J$44:$N$46,'прил 2'!$J$49:$N$53,'прил 2'!$J$55:$N$56,'прил 2'!$J$58:$N$59</definedName>
    <definedName name="п3чистВсеДанные">'прил 3'!$E$17:$R$19,'прил 3'!$E$24:$R$32,'прил 3'!$E$35:$R$46,'прил 3'!$E$48:$R$50,'прил 3'!$E$55:$R$63,'прил 3'!$E$66:$R$77</definedName>
    <definedName name="п3чистТек">'прил 3'!$E$55:$R$63,'прил 3'!$E$66:$R$77</definedName>
    <definedName name="п4чистВсеДанные">'прил 4'!$J$23:$S$26,'прил 4'!$J$29:$S$32,'прил 4'!$J$37:$S$41,'прил 4'!$J$44:$S$47,'прил 4'!$J$52:$S$55,'прил 4'!$J$58:$S$62,'прил 4'!$J$65:$S$65,'прил 4'!$J$67:$S$67</definedName>
    <definedName name="п4чистТек">'прил 4'!$J$23:$N$26,'прил 4'!$J$29:$N$32,'прил 4'!$J$37:$N$41,'прил 4'!$J$44:$N$47,'прил 4'!$J$52:$N$55,'прил 4'!$J$58:$N$62,'прил 4'!$J$65,'прил 4'!$J$67</definedName>
    <definedName name="п5чистВсеДанные">#REF!,#REF!,#REF!,#REF!</definedName>
    <definedName name="п5чистТек">#REF!,#REF!,#REF!,#REF!</definedName>
    <definedName name="Приложение">'Приложение'!$A$1:$D$75</definedName>
    <definedName name="тест1">'прил 1'!$G$6</definedName>
  </definedNames>
  <calcPr fullCalcOnLoad="1"/>
</workbook>
</file>

<file path=xl/comments2.xml><?xml version="1.0" encoding="utf-8"?>
<comments xmlns="http://schemas.openxmlformats.org/spreadsheetml/2006/main">
  <authors>
    <author>bondar </author>
    <author>bondar</author>
  </authors>
  <commentList>
    <comment ref="U5" authorId="0">
      <text>
        <r>
          <rPr>
            <sz val="11"/>
            <rFont val="Times New Roman"/>
            <family val="1"/>
          </rPr>
          <t>В данную ячейку введите дату начала отчетного периода, за который заполняется баланс.</t>
        </r>
      </text>
    </comment>
    <comment ref="I3" authorId="1">
      <text>
        <r>
          <rPr>
            <sz val="11"/>
            <rFont val="Times New Roman"/>
            <family val="1"/>
          </rPr>
          <t>При заполнении отчетности необходимо вводить данные 
в ячейки с голубой заливкой.</t>
        </r>
      </text>
    </comment>
    <comment ref="C13" authorId="0">
      <text>
        <r>
          <rPr>
            <sz val="11"/>
            <rFont val="Times New Roman"/>
            <family val="1"/>
          </rPr>
          <t xml:space="preserve">Показатели бухгалтерской отчетности приводятся </t>
        </r>
        <r>
          <rPr>
            <b/>
            <i/>
            <sz val="11"/>
            <color indexed="10"/>
            <rFont val="Times New Roman"/>
            <family val="1"/>
          </rPr>
          <t>в тысячах белорусских рублей в целых числах</t>
        </r>
        <r>
          <rPr>
            <sz val="11"/>
            <rFont val="Times New Roman"/>
            <family val="1"/>
          </rPr>
          <t>.</t>
        </r>
      </text>
    </comment>
    <comment ref="C23"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U24" authorId="0">
      <text>
        <r>
          <rPr>
            <sz val="11"/>
            <rFont val="Times New Roman"/>
            <family val="1"/>
          </rPr>
          <t>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U25" authorId="0">
      <text>
        <r>
          <rPr>
            <sz val="11"/>
            <rFont val="Times New Roman"/>
            <family val="1"/>
          </rPr>
          <t>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t>
        </r>
      </text>
    </comment>
    <comment ref="U26" authorId="0">
      <text>
        <r>
          <rPr>
            <sz val="10.5"/>
            <rFont val="Times New Roman"/>
            <family val="1"/>
          </rPr>
          <t>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t>
        </r>
      </text>
    </comment>
    <comment ref="U31" authorId="0">
      <text>
        <r>
          <rPr>
            <sz val="11"/>
            <rFont val="Times New Roman"/>
            <family val="1"/>
          </rPr>
          <t>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t>
        </r>
      </text>
    </comment>
    <comment ref="U32" authorId="0">
      <text>
        <r>
          <rPr>
            <sz val="11"/>
            <rFont val="Times New Roman"/>
            <family val="1"/>
          </rPr>
          <t>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t>
        </r>
      </text>
    </comment>
    <comment ref="U33" authorId="0">
      <text>
        <r>
          <rPr>
            <sz val="11"/>
            <rFont val="Times New Roman"/>
            <family val="1"/>
          </rPr>
          <t>По статье «Отложенные налоговые активы» (строка 160) показывается сальдо по счету 09 «Отложенные налоговые активы».</t>
        </r>
      </text>
    </comment>
    <comment ref="U34" authorId="0">
      <text>
        <r>
          <rPr>
            <sz val="11"/>
            <rFont val="Times New Roman"/>
            <family val="1"/>
          </rPr>
          <t>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t>
        </r>
      </text>
    </comment>
    <comment ref="U35" authorId="0">
      <text>
        <r>
          <rPr>
            <sz val="11"/>
            <rFont val="Times New Roman"/>
            <family val="1"/>
          </rPr>
          <t>По статье «Прочие долгосрочные активы» (строка 180) показываются остатки долгосрочных активов, не показанные по строкам 110-170,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t>
        </r>
      </text>
    </comment>
    <comment ref="U38" authorId="0">
      <text>
        <r>
          <rPr>
            <sz val="11"/>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t>
        </r>
      </text>
    </comment>
    <comment ref="U40" authorId="0">
      <text>
        <r>
          <rPr>
            <sz val="11"/>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t>
        </r>
      </text>
    </comment>
    <comment ref="U41" authorId="0">
      <text>
        <r>
          <rPr>
            <sz val="11"/>
            <rFont val="Times New Roman"/>
            <family val="1"/>
          </rPr>
          <t>По строке 212 «животные на выращивании и откорме» показывается стоимость животных на выращивании и откорме, учитываемых на счете 11 «Животные на выращивании и откорме».</t>
        </r>
      </text>
    </comment>
    <comment ref="U42" authorId="0">
      <text>
        <r>
          <rPr>
            <sz val="11"/>
            <rFont val="Times New Roman"/>
            <family val="1"/>
          </rPr>
          <t>По строке 213 «незавершенное производство»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U43" authorId="0">
      <text>
        <r>
          <rPr>
            <sz val="10.5"/>
            <rFont val="Times New Roman"/>
            <family val="1"/>
          </rPr>
          <t>По строке 214 «готовая продукция и товары»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t>
        </r>
      </text>
    </comment>
    <comment ref="U44" authorId="0">
      <text>
        <r>
          <rPr>
            <sz val="11"/>
            <rFont val="Times New Roman"/>
            <family val="1"/>
          </rPr>
          <t>По строке 215 «товары отгруженные» показываются остатки товаров отгруженных, учитываемых 
на счете 45 «Товары отгруженные».</t>
        </r>
      </text>
    </comment>
    <comment ref="U45" authorId="0">
      <text>
        <r>
          <rPr>
            <sz val="11"/>
            <rFont val="Times New Roman"/>
            <family val="1"/>
          </rPr>
          <t>По строке 216 «прочие запасы» показываются остатки запасов, не показанные по строкам 211-215.</t>
        </r>
      </text>
    </comment>
    <comment ref="U46" authorId="0">
      <text>
        <r>
          <rPr>
            <sz val="11"/>
            <rFont val="Times New Roman"/>
            <family val="1"/>
          </rPr>
          <t>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t>
        </r>
      </text>
    </comment>
    <comment ref="U47" authorId="0">
      <text>
        <r>
          <rPr>
            <sz val="11"/>
            <rFont val="Times New Roman"/>
            <family val="1"/>
          </rPr>
          <t>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U48" authorId="0">
      <text>
        <r>
          <rPr>
            <sz val="11"/>
            <rFont val="Times New Roman"/>
            <family val="1"/>
          </rPr>
          <t>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t>
        </r>
      </text>
    </comment>
    <comment ref="U49" authorId="0">
      <text>
        <r>
          <rPr>
            <sz val="11"/>
            <rFont val="Times New Roman"/>
            <family val="1"/>
          </rPr>
          <t>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t>
        </r>
      </text>
    </comment>
    <comment ref="U50" authorId="0">
      <text>
        <r>
          <rPr>
            <sz val="10.5"/>
            <rFont val="Times New Roman"/>
            <family val="1"/>
          </rPr>
          <t xml:space="preserve">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t>
        </r>
      </text>
    </comment>
    <comment ref="U51" authorId="0">
      <text>
        <r>
          <rPr>
            <sz val="10.5"/>
            <rFont val="Times New Roman"/>
            <family val="1"/>
          </rPr>
          <t>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U52" authorId="0">
      <text>
        <r>
          <rPr>
            <sz val="11"/>
            <rFont val="Times New Roman"/>
            <family val="1"/>
          </rPr>
          <t>По статье «Прочие краткосрочные активы» (строка 280) показываются остатки краткосрочных активов, не показанные по строкам 210-270, в том числе учитываемые на счете 94 «Недостачи и потери от порчи имущества».</t>
        </r>
      </text>
    </comment>
    <comment ref="V34" authorId="0">
      <text>
        <r>
          <rPr>
            <sz val="11"/>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C37"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V49" authorId="0">
      <text>
        <r>
          <rPr>
            <sz val="10.5"/>
            <rFont val="Times New Roman"/>
            <family val="1"/>
          </rPr>
          <t>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t>
        </r>
      </text>
    </comment>
    <comment ref="V50" authorId="0">
      <text>
        <r>
          <rPr>
            <sz val="10.5"/>
            <rFont val="Times New Roman"/>
            <family val="1"/>
          </rPr>
          <t>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t>
        </r>
      </text>
    </comment>
    <comment ref="C60" authorId="0">
      <text>
        <r>
          <rPr>
            <sz val="11"/>
            <rFont val="Times New Roman"/>
            <family val="1"/>
          </rPr>
          <t>В разделе III «Собственный капитал» приводится информация 
о собственном капитале.</t>
        </r>
      </text>
    </comment>
    <comment ref="U61" authorId="0">
      <text>
        <r>
          <rPr>
            <sz val="11"/>
            <rFont val="Times New Roman"/>
            <family val="1"/>
          </rPr>
          <t>По статье «Уставный капитал» (строка 410) показывается остаток уставного капитала, учитываемого на счете 80 «Уставный капитал».</t>
        </r>
      </text>
    </comment>
    <comment ref="U62" authorId="0">
      <text>
        <r>
          <rPr>
            <sz val="11"/>
            <rFont val="Times New Roman"/>
            <family val="1"/>
          </rPr>
          <t xml:space="preserve">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t>
        </r>
        <r>
          <rPr>
            <b/>
            <i/>
            <sz val="11"/>
            <color indexed="18"/>
            <rFont val="Times New Roman"/>
            <family val="1"/>
          </rPr>
          <t>Показатель этой статьи вычитается при подсчете итога по разделу III «Собственный капитал».</t>
        </r>
      </text>
    </comment>
    <comment ref="U63" authorId="0">
      <text>
        <r>
          <rPr>
            <sz val="10.5"/>
            <rFont val="Times New Roman"/>
            <family val="1"/>
          </rPr>
          <t>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t>
        </r>
        <r>
          <rPr>
            <b/>
            <i/>
            <sz val="10.5"/>
            <color indexed="18"/>
            <rFont val="Times New Roman"/>
            <family val="1"/>
          </rPr>
          <t xml:space="preserve"> Показатель этой статьи вычитается при подсчете итога по разделу III «Собственный капитал».</t>
        </r>
      </text>
    </comment>
    <comment ref="U64" authorId="0">
      <text>
        <r>
          <rPr>
            <sz val="11"/>
            <rFont val="Times New Roman"/>
            <family val="1"/>
          </rPr>
          <t>По статье «Резервный капитал» (строка 440) показывается остаток резервного капитала, учитываемого 
на счете 82 «Резервный капитал».</t>
        </r>
      </text>
    </comment>
    <comment ref="U65" authorId="0">
      <text>
        <r>
          <rPr>
            <sz val="11"/>
            <rFont val="Times New Roman"/>
            <family val="1"/>
          </rPr>
          <t>По статье «Добавочный капитал» (строка 450) показывается остаток добавочного капитала, учитываемого 
на счете 83 «Добавочный капитал».</t>
        </r>
      </text>
    </comment>
    <comment ref="U66" authorId="0">
      <text>
        <r>
          <rPr>
            <sz val="10.5"/>
            <rFont val="Times New Roman"/>
            <family val="1"/>
          </rPr>
          <t xml:space="preserve">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t>
        </r>
        <r>
          <rPr>
            <b/>
            <i/>
            <sz val="10.5"/>
            <color indexed="18"/>
            <rFont val="Times New Roman"/>
            <family val="1"/>
          </rPr>
          <t>Остаток непокрытого убытка, показанный по этой статье, вычитается при подсчете итога по разделу III «Собственный капитал».</t>
        </r>
      </text>
    </comment>
    <comment ref="U67" authorId="0">
      <text>
        <r>
          <rPr>
            <sz val="11"/>
            <rFont val="Times New Roman"/>
            <family val="1"/>
          </rPr>
          <t xml:space="preserve">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t>
        </r>
        <r>
          <rPr>
            <b/>
            <i/>
            <sz val="11"/>
            <color indexed="18"/>
            <rFont val="Times New Roman"/>
            <family val="1"/>
          </rPr>
          <t xml:space="preserve">Остаток убытка отчетного периода, показанный по этой статье, вычитается при подсчете итога по разделу III «Собственный капитал». </t>
        </r>
        <r>
          <rPr>
            <b/>
            <i/>
            <sz val="11"/>
            <rFont val="Times New Roman"/>
            <family val="1"/>
          </rPr>
          <t xml:space="preserve">
В годовом бухгалтерском балансе статья «Чистая прибыль (убыток) отчетного периода» (строка 470) не заполняется.</t>
        </r>
      </text>
    </comment>
    <comment ref="U68" authorId="0">
      <text>
        <r>
          <rPr>
            <sz val="10.5"/>
            <rFont val="Times New Roman"/>
            <family val="1"/>
          </rPr>
          <t>По статье «Целевое финансирование» (строка 480) показывается остаток целевого финансирования, учитываемого на счете 86 «Целевое финансирование».</t>
        </r>
      </text>
    </comment>
    <comment ref="C70" authorId="0">
      <text>
        <r>
          <rPr>
            <sz val="11"/>
            <rFont val="Times New Roman"/>
            <family val="1"/>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U71" authorId="0">
      <text>
        <r>
          <rPr>
            <sz val="11"/>
            <rFont val="Times New Roman"/>
            <family val="1"/>
          </rPr>
          <t>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t>
        </r>
      </text>
    </comment>
    <comment ref="U72" authorId="0">
      <text>
        <r>
          <rPr>
            <sz val="11"/>
            <rFont val="Times New Roman"/>
            <family val="1"/>
          </rPr>
          <t>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t>
        </r>
      </text>
    </comment>
    <comment ref="U73" authorId="0">
      <text>
        <r>
          <rPr>
            <sz val="10.5"/>
            <rFont val="Times New Roman"/>
            <family val="1"/>
          </rPr>
          <t>По статье «Отложенные налоговые обязательства» (строка 530) показывается сальдо по счету 65 «Отложенные налоговые обязательства».</t>
        </r>
      </text>
    </comment>
    <comment ref="U74" authorId="0">
      <text>
        <r>
          <rPr>
            <sz val="11"/>
            <rFont val="Times New Roman"/>
            <family val="1"/>
          </rPr>
          <t>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t>
        </r>
      </text>
    </comment>
    <comment ref="U75" authorId="0">
      <text>
        <r>
          <rPr>
            <sz val="11"/>
            <rFont val="Times New Roman"/>
            <family val="1"/>
          </rPr>
          <t>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t>
        </r>
      </text>
    </comment>
    <comment ref="U76" authorId="0">
      <text>
        <r>
          <rPr>
            <sz val="10.5"/>
            <rFont val="Times New Roman"/>
            <family val="1"/>
          </rPr>
          <t>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510-550.</t>
        </r>
      </text>
    </comment>
    <comment ref="C78" authorId="0">
      <text>
        <r>
          <rPr>
            <sz val="11"/>
            <rFont val="Times New Roman"/>
            <family val="1"/>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U79" authorId="0">
      <text>
        <r>
          <rPr>
            <sz val="11"/>
            <rFont val="Times New Roman"/>
            <family val="1"/>
          </rPr>
          <t>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t>
        </r>
      </text>
    </comment>
    <comment ref="U80" authorId="0">
      <text>
        <r>
          <rPr>
            <sz val="11"/>
            <rFont val="Times New Roman"/>
            <family val="1"/>
          </rPr>
          <t>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t>
        </r>
      </text>
    </comment>
    <comment ref="U81" authorId="0">
      <text>
        <r>
          <rPr>
            <sz val="11"/>
            <rFont val="Times New Roman"/>
            <family val="1"/>
          </rPr>
          <t>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t>
        </r>
      </text>
    </comment>
    <comment ref="U83" authorId="0">
      <text>
        <r>
          <rPr>
            <sz val="11"/>
            <rFont val="Times New Roman"/>
            <family val="1"/>
          </rPr>
          <t>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U84" authorId="0">
      <text>
        <r>
          <rPr>
            <sz val="11"/>
            <rFont val="Times New Roman"/>
            <family val="1"/>
          </rPr>
          <t>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text>
    </comment>
    <comment ref="U85" authorId="0">
      <text>
        <r>
          <rPr>
            <sz val="11"/>
            <rFont val="Times New Roman"/>
            <family val="1"/>
          </rPr>
          <t>По строке 633 «по налогам и сборам» показывается кредиторская задолженность по налогам и сборам, учитываемая на счете 68 «Расчеты по налогам и сборам».</t>
        </r>
      </text>
    </comment>
    <comment ref="U86" authorId="0">
      <text>
        <r>
          <rPr>
            <sz val="11"/>
            <rFont val="Times New Roman"/>
            <family val="1"/>
          </rPr>
          <t>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U87" authorId="0">
      <text>
        <r>
          <rPr>
            <sz val="11"/>
            <rFont val="Times New Roman"/>
            <family val="1"/>
          </rPr>
          <t>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U88" authorId="0">
      <text>
        <r>
          <rPr>
            <sz val="11"/>
            <rFont val="Times New Roman"/>
            <family val="1"/>
          </rPr>
          <t>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t>
        </r>
      </text>
    </comment>
    <comment ref="U89" authorId="0">
      <text>
        <r>
          <rPr>
            <sz val="11"/>
            <rFont val="Times New Roman"/>
            <family val="1"/>
          </rPr>
          <t>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text>
    </comment>
    <comment ref="U90" authorId="0">
      <text>
        <r>
          <rPr>
            <sz val="11"/>
            <rFont val="Times New Roman"/>
            <family val="1"/>
          </rPr>
          <t>По строке 638 «прочим кредиторам» показывается кредиторская задолженность, не показанная по строкам 631-637,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t>
        </r>
      </text>
    </comment>
    <comment ref="U91" authorId="0">
      <text>
        <r>
          <rPr>
            <sz val="11"/>
            <rFont val="Times New Roman"/>
            <family val="1"/>
          </rPr>
          <t>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text>
    </comment>
    <comment ref="U92" authorId="0">
      <text>
        <r>
          <rPr>
            <sz val="11"/>
            <rFont val="Times New Roman"/>
            <family val="1"/>
          </rPr>
          <t>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t>
        </r>
      </text>
    </comment>
    <comment ref="U93" authorId="0">
      <text>
        <r>
          <rPr>
            <sz val="11"/>
            <rFont val="Times New Roman"/>
            <family val="1"/>
          </rPr>
          <t>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t>
        </r>
      </text>
    </comment>
    <comment ref="U94" authorId="0">
      <text>
        <r>
          <rPr>
            <sz val="11"/>
            <rFont val="Times New Roman"/>
            <family val="1"/>
          </rPr>
          <t>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610-660.</t>
        </r>
      </text>
    </comment>
    <comment ref="N22" authorId="0">
      <text>
        <r>
          <rPr>
            <sz val="11"/>
            <rFont val="Times New Roman"/>
            <family val="1"/>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5" authorId="0">
      <text>
        <r>
          <rPr>
            <sz val="11"/>
            <rFont val="Times New Roman"/>
            <family val="1"/>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rPr>
          <t>Вычитаемые и отрицательные числовые значения показателей показываются в круглых скобках.</t>
        </r>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I22" authorId="0">
      <text>
        <r>
          <rPr>
            <sz val="11"/>
            <rFont val="Times New Roman"/>
            <family val="1"/>
          </rPr>
          <t xml:space="preserve">В графе 3 «На ________ 20__ г.» показывается стоимость активов, собственного капитала, обязательств на конец отчетного периода. </t>
        </r>
      </text>
    </comment>
    <comment ref="V43" authorId="1">
      <text>
        <r>
          <rPr>
            <sz val="10.5"/>
            <rFont val="Times New Roman"/>
            <family val="1"/>
          </rPr>
          <t>При ведении бухгалтерского учета товаров по розничным ценам показатель этой строки уменьшается на сальдо по счету 42 «Торговая наценка».</t>
        </r>
      </text>
    </comment>
    <comment ref="F6" authorId="0">
      <text>
        <r>
          <rPr>
            <sz val="11"/>
            <rFont val="Times New Roman"/>
            <family val="1"/>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List>
</comments>
</file>

<file path=xl/comments3.xml><?xml version="1.0" encoding="utf-8"?>
<comments xmlns="http://schemas.openxmlformats.org/spreadsheetml/2006/main">
  <authors>
    <author>bondar </author>
  </authors>
  <commentList>
    <comment ref="V19" authorId="0">
      <text>
        <r>
          <rPr>
            <sz val="11"/>
            <rFont val="Times New Roman"/>
            <family val="1"/>
          </rPr>
          <t>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t>
        </r>
      </text>
    </comment>
    <comment ref="V20" authorId="0">
      <text>
        <r>
          <rPr>
            <sz val="10.5"/>
            <rFont val="Times New Roman"/>
            <family val="1"/>
          </rPr>
          <t>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t>
        </r>
      </text>
    </comment>
    <comment ref="V22" authorId="0">
      <text>
        <r>
          <rPr>
            <sz val="10.5"/>
            <rFont val="Times New Roman"/>
            <family val="1"/>
          </rPr>
          <t>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t>
        </r>
      </text>
    </comment>
    <comment ref="V23" authorId="0">
      <text>
        <r>
          <rPr>
            <sz val="10.5"/>
            <rFont val="Times New Roman"/>
            <family val="1"/>
          </rPr>
          <t>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t>
        </r>
      </text>
    </comment>
    <comment ref="V50" authorId="0">
      <text>
        <r>
          <rPr>
            <sz val="11"/>
            <rFont val="Times New Roman"/>
            <family val="1"/>
          </rPr>
          <t>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V51" authorId="0">
      <text>
        <r>
          <rPr>
            <sz val="11"/>
            <rFont val="Times New Roman"/>
            <family val="1"/>
          </rPr>
          <t>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V53" authorId="0">
      <text>
        <r>
          <rPr>
            <sz val="11"/>
            <rFont val="Times New Roman"/>
            <family val="1"/>
          </rPr>
          <t>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J18" authorId="0">
      <text>
        <r>
          <rPr>
            <sz val="11"/>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V25" authorId="0">
      <text>
        <r>
          <rPr>
            <sz val="10.5"/>
            <rFont val="Times New Roman"/>
            <family val="1"/>
          </rPr>
          <t>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t>
        </r>
      </text>
    </comment>
    <comment ref="V26" authorId="0">
      <text>
        <r>
          <rPr>
            <sz val="10.5"/>
            <rFont val="Times New Roman"/>
            <family val="1"/>
          </rPr>
          <t>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t>
        </r>
      </text>
    </comment>
    <comment ref="V28" authorId="0">
      <text>
        <r>
          <rPr>
            <sz val="10.5"/>
            <rFont val="Times New Roman"/>
            <family val="1"/>
          </rPr>
          <t>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t>
        </r>
      </text>
    </comment>
    <comment ref="V34" authorId="0">
      <text>
        <r>
          <rPr>
            <sz val="10.5"/>
            <rFont val="Times New Roman"/>
            <family val="1"/>
          </rPr>
          <t>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t>
        </r>
      </text>
    </comment>
    <comment ref="V38" authorId="0">
      <text>
        <r>
          <rPr>
            <sz val="10.5"/>
            <rFont val="Times New Roman"/>
            <family val="1"/>
          </rPr>
          <t>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t>
        </r>
      </text>
    </comment>
    <comment ref="V42" authorId="0">
      <text>
        <r>
          <rPr>
            <sz val="10.5"/>
            <rFont val="Times New Roman"/>
            <family val="1"/>
          </rPr>
          <t>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t>
        </r>
      </text>
    </comment>
    <comment ref="V49" authorId="0">
      <text>
        <r>
          <rPr>
            <sz val="10.5"/>
            <rFont val="Times New Roman"/>
            <family val="1"/>
          </rPr>
          <t>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 ref="V55" authorId="0">
      <text>
        <r>
          <rPr>
            <sz val="10.5"/>
            <rFont val="Times New Roman"/>
            <family val="1"/>
          </rPr>
          <t>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t>
        </r>
      </text>
    </comment>
    <comment ref="V58" authorId="0">
      <text>
        <r>
          <rPr>
            <sz val="10.5"/>
            <rFont val="Times New Roman"/>
            <family val="1"/>
          </rPr>
          <t>По статье «Базовая прибыль (убыток) на акцию» (строка 250) показывается сумма базовой прибыли (убытка) на акцию.</t>
        </r>
      </text>
    </comment>
    <comment ref="V59" authorId="0">
      <text>
        <r>
          <rPr>
            <sz val="10.5"/>
            <rFont val="Times New Roman"/>
            <family val="1"/>
          </rPr>
          <t>По статье «Разводненная прибыль (убыток) на акцию» (строка 260) показывается сумма разводненной прибыли (убытка) на акцию.</t>
        </r>
      </text>
    </comment>
    <comment ref="V56" authorId="0">
      <text>
        <r>
          <rPr>
            <sz val="10.5"/>
            <rFont val="Times New Roman"/>
            <family val="1"/>
          </rPr>
          <t xml:space="preserve">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X54" authorId="0">
      <text>
        <r>
          <rPr>
            <sz val="12"/>
            <rFont val="Times New Roman"/>
            <family val="1"/>
          </rPr>
          <t>стр.470 гр.3 ББ</t>
        </r>
      </text>
    </comment>
    <comment ref="V52" authorId="0">
      <text>
        <r>
          <rPr>
            <sz val="11"/>
            <rFont val="Times New Roman"/>
            <family val="1"/>
          </rPr>
          <t>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t>
        </r>
      </text>
    </comment>
  </commentList>
</comments>
</file>

<file path=xl/comments4.xml><?xml version="1.0" encoding="utf-8"?>
<comments xmlns="http://schemas.openxmlformats.org/spreadsheetml/2006/main">
  <authors>
    <author>bondar </author>
  </authors>
  <commentList>
    <comment ref="C17" authorId="0">
      <text>
        <r>
          <rPr>
            <sz val="11"/>
            <rFont val="Times New Roman"/>
            <family val="1"/>
          </rPr>
          <t>По строке 010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18" authorId="0">
      <text>
        <r>
          <rPr>
            <sz val="11"/>
            <rFont val="Times New Roman"/>
            <family val="1"/>
          </rPr>
          <t>По строке 020 «Корректировки в связи с изменением учетной политики» показываются изменения величины собственного капитала в целом и по каждой статье в отдельности в связи с изменением учетной политики.</t>
        </r>
      </text>
    </comment>
    <comment ref="C19" authorId="0">
      <text>
        <r>
          <rPr>
            <sz val="11"/>
            <rFont val="Times New Roman"/>
            <family val="1"/>
          </rPr>
          <t>По строке 030 «Корректировки в связи с исправлением ошибок» показываются изменения величины собственного капитала в целом и по каждой статье в отдельности в связи с исправлением ошибок.</t>
        </r>
      </text>
    </comment>
    <comment ref="C20" authorId="0">
      <text>
        <r>
          <rPr>
            <sz val="11"/>
            <rFont val="Times New Roman"/>
            <family val="1"/>
          </rPr>
          <t>По строке 040 «Скорректированный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изменением учетной политики и исправлением ошибок.</t>
        </r>
      </text>
    </comment>
    <comment ref="C21" authorId="0">
      <text>
        <r>
          <rPr>
            <sz val="11"/>
            <rFont val="Times New Roman"/>
            <family val="1"/>
          </rPr>
          <t>По строке 050 «Увеличение собственного капитала - всего» показываются суммы увеличения собственного капитала в целом и по каждой статье в отдельности за период предыдущего года, аналогичный отчетному периоду.</t>
        </r>
      </text>
    </comment>
    <comment ref="C33" authorId="0">
      <text>
        <r>
          <rPr>
            <sz val="10.5"/>
            <rFont val="Times New Roman"/>
            <family val="1"/>
          </rPr>
          <t>По строке 060 «Уменьшение собственного капитала - всего» показываются суммы уменьшения собственного капитала в целом и по каждой статье в отдельности за период предыдущего года, аналогичный отчетному периоду.</t>
        </r>
      </text>
    </comment>
    <comment ref="C44" authorId="0">
      <text>
        <r>
          <rPr>
            <sz val="11"/>
            <rFont val="Times New Roman"/>
            <family val="1"/>
          </rPr>
          <t>По строке 070 «Изменение уставного капитала» показываются суммы изменения уставного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5" authorId="0">
      <text>
        <r>
          <rPr>
            <sz val="11"/>
            <rFont val="Times New Roman"/>
            <family val="1"/>
          </rPr>
          <t>По строке 080 «Изменение резервного капитала»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6" authorId="0">
      <text>
        <r>
          <rPr>
            <sz val="11"/>
            <rFont val="Times New Roman"/>
            <family val="1"/>
          </rPr>
          <t>По строке 090 «Изменение добавочного капитала»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t>
        </r>
      </text>
    </comment>
    <comment ref="C47" authorId="0">
      <text>
        <r>
          <rPr>
            <sz val="11"/>
            <rFont val="Times New Roman"/>
            <family val="1"/>
          </rPr>
          <t>По строке 100 «Остаток на _______20__»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48" authorId="0">
      <text>
        <r>
          <rPr>
            <sz val="11"/>
            <rFont val="Times New Roman"/>
            <family val="1"/>
          </rPr>
          <t>По строке 110 «Остаток на 31.12.20__»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49" authorId="0">
      <text>
        <r>
          <rPr>
            <sz val="11"/>
            <rFont val="Times New Roman"/>
            <family val="1"/>
          </rPr>
          <t>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C78" authorId="0">
      <text>
        <r>
          <rPr>
            <sz val="11"/>
            <rFont val="Times New Roman"/>
            <family val="1"/>
          </rPr>
          <t>По строке 200 «Остаток на ________ 20__»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 ref="E51" authorId="0">
      <text>
        <r>
          <rPr>
            <sz val="12"/>
            <rFont val="Times New Roman"/>
            <family val="1"/>
          </rPr>
          <t>стр.410 гр.4 ББ</t>
        </r>
      </text>
    </comment>
    <comment ref="G51" authorId="0">
      <text>
        <r>
          <rPr>
            <sz val="12"/>
            <rFont val="Times New Roman"/>
            <family val="1"/>
          </rPr>
          <t>стр.420 гр.4 ББ</t>
        </r>
      </text>
    </comment>
    <comment ref="I51" authorId="0">
      <text>
        <r>
          <rPr>
            <sz val="12"/>
            <rFont val="Times New Roman"/>
            <family val="1"/>
          </rPr>
          <t>стр.430 гр.4 ББ</t>
        </r>
      </text>
    </comment>
    <comment ref="K51" authorId="0">
      <text>
        <r>
          <rPr>
            <sz val="12"/>
            <rFont val="Times New Roman"/>
            <family val="1"/>
          </rPr>
          <t>стр.440 гр.4 ББ</t>
        </r>
      </text>
    </comment>
    <comment ref="M51" authorId="0">
      <text>
        <r>
          <rPr>
            <sz val="12"/>
            <rFont val="Times New Roman"/>
            <family val="1"/>
          </rPr>
          <t>стр.450 гр.4 ББ</t>
        </r>
      </text>
    </comment>
    <comment ref="O51" authorId="0">
      <text>
        <r>
          <rPr>
            <sz val="12"/>
            <rFont val="Times New Roman"/>
            <family val="1"/>
          </rPr>
          <t>стр.460 гр.4 ББ</t>
        </r>
      </text>
    </comment>
    <comment ref="E78" authorId="0">
      <text>
        <r>
          <rPr>
            <sz val="12"/>
            <rFont val="Times New Roman"/>
            <family val="1"/>
          </rPr>
          <t>стр.410 гр.3 ББ</t>
        </r>
      </text>
    </comment>
    <comment ref="G78" authorId="0">
      <text>
        <r>
          <rPr>
            <sz val="12"/>
            <rFont val="Times New Roman"/>
            <family val="1"/>
          </rPr>
          <t>стр.420 гр.3 ББ</t>
        </r>
      </text>
    </comment>
    <comment ref="I78" authorId="0">
      <text>
        <r>
          <rPr>
            <sz val="12"/>
            <rFont val="Times New Roman"/>
            <family val="1"/>
          </rPr>
          <t>стр.430 гр.3 ББ</t>
        </r>
      </text>
    </comment>
    <comment ref="K78" authorId="0">
      <text>
        <r>
          <rPr>
            <sz val="12"/>
            <rFont val="Times New Roman"/>
            <family val="1"/>
          </rPr>
          <t>стр.440 гр.3 ББ</t>
        </r>
      </text>
    </comment>
    <comment ref="M78" authorId="0">
      <text>
        <r>
          <rPr>
            <sz val="12"/>
            <rFont val="Times New Roman"/>
            <family val="1"/>
          </rPr>
          <t>стр.450 гр.3 ББ</t>
        </r>
      </text>
    </comment>
    <comment ref="O78" authorId="0">
      <text>
        <r>
          <rPr>
            <sz val="12"/>
            <rFont val="Times New Roman"/>
            <family val="1"/>
          </rPr>
          <t>стр.460 гр.3 ББ</t>
        </r>
      </text>
    </comment>
    <comment ref="Q78" authorId="0">
      <text>
        <r>
          <rPr>
            <sz val="12"/>
            <rFont val="Times New Roman"/>
            <family val="1"/>
          </rPr>
          <t>стр.470 гр.3 ББ</t>
        </r>
      </text>
    </comment>
  </commentList>
</comments>
</file>

<file path=xl/comments5.xml><?xml version="1.0" encoding="utf-8"?>
<comments xmlns="http://schemas.openxmlformats.org/spreadsheetml/2006/main">
  <authors>
    <author>bondar </author>
  </authors>
  <commentList>
    <comment ref="F5" authorId="0">
      <text>
        <r>
          <rPr>
            <sz val="10.5"/>
            <rFont val="Times New Roman"/>
            <family val="1"/>
          </rPr>
          <t xml:space="preserve">  Отчет о движении денежных средств составляется на основании информации о наличии и движении денежных средств,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t>
        </r>
        <r>
          <rPr>
            <b/>
            <i/>
            <sz val="10.5"/>
            <color indexed="10"/>
            <rFont val="Times New Roman"/>
            <family val="1"/>
          </rPr>
          <t>При этом обороты между указанными счетами в отчете о движении денежных средств не показываются.</t>
        </r>
        <r>
          <rPr>
            <sz val="10.5"/>
            <rFont val="Times New Roman"/>
            <family val="1"/>
          </rPr>
          <t xml:space="preserve">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t>
        </r>
      </text>
    </comment>
    <comment ref="J19" authorId="0">
      <text>
        <r>
          <rPr>
            <sz val="10.5"/>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C20" authorId="0">
      <text>
        <r>
          <rPr>
            <sz val="10.5"/>
            <rFont val="Times New Roman"/>
            <family val="1"/>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21" authorId="0">
      <text>
        <r>
          <rPr>
            <sz val="10.5"/>
            <rFont val="Times New Roman"/>
            <family val="1"/>
          </rPr>
          <t>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23" authorId="0">
      <text>
        <r>
          <rPr>
            <sz val="10.5"/>
            <rFont val="Times New Roman"/>
            <family val="1"/>
          </rPr>
          <t>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29" authorId="0">
      <text>
        <r>
          <rPr>
            <sz val="10.5"/>
            <rFont val="Times New Roman"/>
            <family val="1"/>
          </rPr>
          <t>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24" authorId="0">
      <text>
        <r>
          <rPr>
            <sz val="10.5"/>
            <rFont val="Times New Roman"/>
            <family val="1"/>
          </rPr>
          <t>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25" authorId="0">
      <text>
        <r>
          <rPr>
            <sz val="10.5"/>
            <rFont val="Times New Roman"/>
            <family val="1"/>
          </rPr>
          <t>По строке 023 «роялти» показываются суммы денежных средств, полученные по лицензионным договорам.</t>
        </r>
      </text>
    </comment>
    <comment ref="C26" authorId="0">
      <text>
        <r>
          <rPr>
            <sz val="10.5"/>
            <rFont val="Times New Roman"/>
            <family val="1"/>
          </rPr>
          <t>По строке 024 «прочие поступления» показываются суммы денежных средств, полученные по текущей деятельности, не показанные по строкам 021-023.</t>
        </r>
      </text>
    </comment>
    <comment ref="C27" authorId="0">
      <text>
        <r>
          <rPr>
            <sz val="10.5"/>
            <rFont val="Times New Roman"/>
            <family val="1"/>
          </rPr>
          <t>По статье «Направлено денежных средств - всего» (строка 030) приводится информация о направлениях использования денежных средств по текущей деятельности за отчетный период и период предыдущего года, аналогичный отчетному периоду.</t>
        </r>
      </text>
    </comment>
    <comment ref="C30" authorId="0">
      <text>
        <r>
          <rPr>
            <sz val="10.5"/>
            <rFont val="Times New Roman"/>
            <family val="1"/>
          </rPr>
          <t>По строке 032 «на оплату труда» показываются суммы денежных средств, направленные на оплату труда работников.</t>
        </r>
      </text>
    </comment>
    <comment ref="C31" authorId="0">
      <text>
        <r>
          <rPr>
            <sz val="10.5"/>
            <rFont val="Times New Roman"/>
            <family val="1"/>
          </rPr>
          <t>По строке 033 «на уплату налогов и сборов» показываются суммы денежных средств, направленные на уплату налогов и сборов.</t>
        </r>
      </text>
    </comment>
    <comment ref="C32" authorId="0">
      <text>
        <r>
          <rPr>
            <sz val="10.5"/>
            <rFont val="Times New Roman"/>
            <family val="1"/>
          </rPr>
          <t>По строке 034 «на прочие выплаты» показываются выплаты денежных средств по текущей деятельности, 
не показанные по строкам 031-033.</t>
        </r>
      </text>
    </comment>
    <comment ref="C35" authorId="0">
      <text>
        <r>
          <rPr>
            <sz val="10.5"/>
            <rFont val="Times New Roman"/>
            <family val="1"/>
          </rPr>
          <t>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37" authorId="0">
      <text>
        <r>
          <rPr>
            <sz val="10.5"/>
            <rFont val="Times New Roman"/>
            <family val="1"/>
          </rPr>
          <t>По строке 051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38" authorId="0">
      <text>
        <r>
          <rPr>
            <sz val="10.5"/>
            <rFont val="Times New Roman"/>
            <family val="1"/>
          </rPr>
          <t>По строке 052 «возврат предоставленных займов» показываются суммы денежных средств, полученные в погашение займов, предоставленных организацией.</t>
        </r>
      </text>
    </comment>
    <comment ref="C39" authorId="0">
      <text>
        <r>
          <rPr>
            <sz val="10.5"/>
            <rFont val="Times New Roman"/>
            <family val="1"/>
          </rPr>
          <t>По строке 053 «доходы от участия в уставных капиталах других организаций» показываются суммы денежных средств, полученные в виде дивидендов и других доходов от участия в уставных капиталах других организаций.</t>
        </r>
      </text>
    </comment>
    <comment ref="C40" authorId="0">
      <text>
        <r>
          <rPr>
            <sz val="10.5"/>
            <rFont val="Times New Roman"/>
            <family val="1"/>
          </rPr>
          <t>По строке 054 «проценты» показываются суммы денежных средств, полученные в виде процентов.</t>
        </r>
      </text>
    </comment>
    <comment ref="C41" authorId="0">
      <text>
        <r>
          <rPr>
            <sz val="10.5"/>
            <rFont val="Times New Roman"/>
            <family val="1"/>
          </rPr>
          <t>По строке 055 «прочие поступления» показываются суммы денежных средств, полученные по инвестиционной деятельности, не показанные по строкам 051-054.</t>
        </r>
      </text>
    </comment>
    <comment ref="C42" authorId="0">
      <text>
        <r>
          <rPr>
            <sz val="10.5"/>
            <rFont val="Times New Roman"/>
            <family val="1"/>
          </rPr>
          <t>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t>
        </r>
      </text>
    </comment>
    <comment ref="C44" authorId="0">
      <text>
        <r>
          <rPr>
            <sz val="10.5"/>
            <rFont val="Times New Roman"/>
            <family val="1"/>
          </rPr>
          <t>По строке 061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45" authorId="0">
      <text>
        <r>
          <rPr>
            <sz val="10.5"/>
            <rFont val="Times New Roman"/>
            <family val="1"/>
          </rPr>
          <t>По строке 062 «на предоставление займов» показываются суммы денежных средств, направленные на предоставление займов другим лицам.</t>
        </r>
      </text>
    </comment>
    <comment ref="C46" authorId="0">
      <text>
        <r>
          <rPr>
            <sz val="10.5"/>
            <rFont val="Times New Roman"/>
            <family val="1"/>
          </rPr>
          <t>По строке 063 «на вклады в уставные капиталы других организаций» показываются суммы денежных средств, направленные в уставные капиталы других организаций.</t>
        </r>
      </text>
    </comment>
    <comment ref="C47" authorId="0">
      <text>
        <r>
          <rPr>
            <sz val="10.5"/>
            <rFont val="Times New Roman"/>
            <family val="1"/>
          </rPr>
          <t>По строке 064 «прочие выплаты» показываются выплаты денежных средств по инвестиционной деятельности, не показанные по строкам 061-063.</t>
        </r>
      </text>
    </comment>
    <comment ref="C34" authorId="0">
      <text>
        <r>
          <rPr>
            <sz val="10.5"/>
            <rFont val="Times New Roman"/>
            <family val="1"/>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49" authorId="0">
      <text>
        <r>
          <rPr>
            <sz val="10.5"/>
            <rFont val="Times New Roman"/>
            <family val="1"/>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50" authorId="0">
      <text>
        <r>
          <rPr>
            <sz val="10.5"/>
            <rFont val="Times New Roman"/>
            <family val="1"/>
          </rPr>
          <t>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52" authorId="0">
      <text>
        <r>
          <rPr>
            <sz val="10.5"/>
            <rFont val="Times New Roman"/>
            <family val="1"/>
          </rPr>
          <t>По строке 081 «кредиты и займы» показываются суммы денежных средств, полученные в виде кредитов и займов.</t>
        </r>
      </text>
    </comment>
    <comment ref="C53" authorId="0">
      <text>
        <r>
          <rPr>
            <sz val="10.5"/>
            <rFont val="Times New Roman"/>
            <family val="1"/>
          </rPr>
          <t>По строке 082 «от выпуска акций» показываются суммы денежных средств, полученные от выпуска акций.</t>
        </r>
      </text>
    </comment>
    <comment ref="C54" authorId="0">
      <text>
        <r>
          <rPr>
            <sz val="10.5"/>
            <rFont val="Times New Roman"/>
            <family val="1"/>
          </rPr>
          <t>По строке 083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r>
      </text>
    </comment>
    <comment ref="C55" authorId="0">
      <text>
        <r>
          <rPr>
            <sz val="10.5"/>
            <rFont val="Times New Roman"/>
            <family val="1"/>
          </rPr>
          <t>По строке 084 «прочие поступления» показываются суммы денежных средств, полученные по финансовой деятельности, не показанные по строкам 081-083.</t>
        </r>
      </text>
    </comment>
    <comment ref="C56" authorId="0">
      <text>
        <r>
          <rPr>
            <sz val="10.5"/>
            <rFont val="Times New Roman"/>
            <family val="1"/>
          </rPr>
          <t>По статье «Направлено денежных средств - всего» (строка 090) приводится информация о направлениях использования денежных средств по финансовой деятельности за отчетный период и период предыдущего года, аналогичный отчетному периоду.</t>
        </r>
      </text>
    </comment>
    <comment ref="C58" authorId="0">
      <text>
        <r>
          <rPr>
            <sz val="10.5"/>
            <rFont val="Times New Roman"/>
            <family val="1"/>
          </rPr>
          <t>По строке 091 «на погашение кредитов и займов» показываются суммы денежных средств, направленные на погашение кредитов и займов.</t>
        </r>
      </text>
    </comment>
    <comment ref="C59" authorId="0">
      <text>
        <r>
          <rPr>
            <sz val="10.5"/>
            <rFont val="Times New Roman"/>
            <family val="1"/>
          </rPr>
          <t>По строке 092 «на выплаты дивидендов и других доходов от участия в уставном капитале организации»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text>
    </comment>
    <comment ref="C60" authorId="0">
      <text>
        <r>
          <rPr>
            <sz val="10.5"/>
            <rFont val="Times New Roman"/>
            <family val="1"/>
          </rPr>
          <t>По строке 093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text>
    </comment>
    <comment ref="C61" authorId="0">
      <text>
        <r>
          <rPr>
            <sz val="10.5"/>
            <rFont val="Times New Roman"/>
            <family val="1"/>
          </rPr>
          <t>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text>
    </comment>
    <comment ref="C62" authorId="0">
      <text>
        <r>
          <rPr>
            <sz val="10.5"/>
            <rFont val="Times New Roman"/>
            <family val="1"/>
          </rPr>
          <t>По строке 095 «прочие выплаты» показываются выплаты денежных средств по финансовой деятельности, не показанные по строкам 091-094.</t>
        </r>
      </text>
    </comment>
    <comment ref="C65" authorId="0">
      <text>
        <r>
          <rPr>
            <sz val="10.5"/>
            <rFont val="Times New Roman"/>
            <family val="1"/>
          </rPr>
          <t>По статье «Остаток денежных средств и эквивалентов денежных средств на 31.12.20__»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C66" authorId="0">
      <text>
        <r>
          <rPr>
            <sz val="10.5"/>
            <rFont val="Times New Roman"/>
            <family val="1"/>
          </rPr>
          <t>По статье «Остаток денежных средств и эквивалентов денежных средств на _______20__»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C67" authorId="0">
      <text>
        <r>
          <rPr>
            <sz val="10.5"/>
            <rFont val="Times New Roman"/>
            <family val="1"/>
          </rPr>
          <t>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t>
        </r>
      </text>
    </comment>
    <comment ref="W66" authorId="0">
      <text>
        <r>
          <rPr>
            <sz val="12"/>
            <rFont val="Times New Roman"/>
            <family val="1"/>
          </rPr>
          <t>стр.270 гр.3 ББ</t>
        </r>
      </text>
    </comment>
    <comment ref="J65" authorId="0">
      <text>
        <r>
          <rPr>
            <sz val="12"/>
            <rFont val="Times New Roman"/>
            <family val="1"/>
          </rPr>
          <t>стр.270 гр.4 ББ</t>
        </r>
      </text>
    </comment>
  </commentList>
</comments>
</file>

<file path=xl/sharedStrings.xml><?xml version="1.0" encoding="utf-8"?>
<sst xmlns="http://schemas.openxmlformats.org/spreadsheetml/2006/main" count="569" uniqueCount="405">
  <si>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</si>
  <si>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</si>
  <si>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</si>
  <si>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</si>
  <si>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</si>
  <si>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</si>
  <si>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</si>
  <si>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</si>
  <si>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</si>
  <si>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</si>
  <si>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</si>
  <si>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</si>
  <si>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</si>
  <si>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</si>
  <si>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</si>
  <si>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</si>
  <si>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</si>
  <si>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</si>
  <si>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</si>
  <si>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</si>
  <si>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</si>
  <si>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</si>
  <si>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</si>
  <si>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</si>
  <si>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</si>
  <si>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</si>
  <si>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</si>
  <si>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</si>
  <si>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</si>
  <si>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</si>
  <si>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</si>
  <si>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</si>
  <si>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</si>
  <si>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</si>
  <si>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</si>
  <si>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</si>
  <si>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</si>
  <si>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</si>
  <si>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</si>
  <si>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</si>
  <si>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</si>
  <si>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</si>
  <si>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</si>
  <si>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</si>
  <si>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</si>
  <si>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</si>
  <si>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</si>
  <si>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</si>
  <si>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</si>
  <si>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</si>
  <si>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</si>
  <si>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</si>
  <si>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</si>
  <si>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</si>
  <si>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</si>
  <si>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</si>
  <si>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</si>
  <si>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</si>
  <si>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</si>
  <si>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(инициалы, фамилия)</t>
  </si>
  <si>
    <t>На</t>
  </si>
  <si>
    <t>Руководитель</t>
  </si>
  <si>
    <t xml:space="preserve">Главный бухгалтер </t>
  </si>
  <si>
    <t>(подпись)</t>
  </si>
  <si>
    <t>           </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</si>
  <si>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</si>
  <si>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</si>
  <si>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</si>
  <si>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</si>
  <si>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</si>
  <si>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</si>
  <si>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</si>
  <si>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</si>
  <si>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</si>
  <si>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</si>
  <si>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</si>
  <si>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</si>
  <si>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</si>
  <si>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</si>
  <si>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</si>
  <si>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</si>
  <si>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</si>
  <si>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</si>
  <si>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</si>
  <si>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</si>
  <si>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</si>
  <si>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</si>
  <si>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</si>
  <si>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</si>
  <si>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</si>
  <si>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</si>
  <si>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</si>
  <si>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030</t>
  </si>
  <si>
    <t>Управленческие расходы</t>
  </si>
  <si>
    <t>040</t>
  </si>
  <si>
    <t>Расходы на реализацию</t>
  </si>
  <si>
    <t>050</t>
  </si>
  <si>
    <t>060</t>
  </si>
  <si>
    <t>Прочие доходы по текущей деятельности</t>
  </si>
  <si>
    <t>070</t>
  </si>
  <si>
    <t>Прочие расходы по текущей деятельности</t>
  </si>
  <si>
    <t>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</si>
  <si>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</si>
  <si>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</si>
  <si>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</si>
  <si>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</si>
  <si>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</si>
  <si>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</si>
  <si>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</si>
  <si>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</si>
  <si>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</si>
  <si>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</si>
  <si>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</si>
  <si>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</si>
  <si>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</si>
  <si>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</si>
  <si>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</si>
  <si>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</si>
  <si>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</si>
  <si>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Базовая прибыль (убыток) на акцию</t>
  </si>
  <si>
    <t>Разводненная прибыль (убыток) на акцию</t>
  </si>
  <si>
    <t>На </t>
  </si>
  <si>
    <t>-</t>
  </si>
  <si>
    <t>01 ,02</t>
  </si>
  <si>
    <t>04, 05</t>
  </si>
  <si>
    <t>03, 02</t>
  </si>
  <si>
    <t>08, 07</t>
  </si>
  <si>
    <t>06</t>
  </si>
  <si>
    <t>09</t>
  </si>
  <si>
    <t>60, 62, 76</t>
  </si>
  <si>
    <t>63</t>
  </si>
  <si>
    <t>97</t>
  </si>
  <si>
    <t>10, 15, 16</t>
  </si>
  <si>
    <t>11</t>
  </si>
  <si>
    <t>20, 21, 23, 29</t>
  </si>
  <si>
    <t>42</t>
  </si>
  <si>
    <t>43, 41, 44</t>
  </si>
  <si>
    <t>45</t>
  </si>
  <si>
    <t>47</t>
  </si>
  <si>
    <t>18</t>
  </si>
  <si>
    <t>59</t>
  </si>
  <si>
    <t>50, 51, 52, 55, 57, 58</t>
  </si>
  <si>
    <t>94</t>
  </si>
  <si>
    <t>80</t>
  </si>
  <si>
    <t>75 (75-1)</t>
  </si>
  <si>
    <t>81</t>
  </si>
  <si>
    <t>82</t>
  </si>
  <si>
    <t>83</t>
  </si>
  <si>
    <t>84</t>
  </si>
  <si>
    <t>99</t>
  </si>
  <si>
    <t>86</t>
  </si>
  <si>
    <t>67</t>
  </si>
  <si>
    <t>76</t>
  </si>
  <si>
    <t>65</t>
  </si>
  <si>
    <t>98</t>
  </si>
  <si>
    <t>96</t>
  </si>
  <si>
    <t>66</t>
  </si>
  <si>
    <t>60</t>
  </si>
  <si>
    <t>62</t>
  </si>
  <si>
    <t>68</t>
  </si>
  <si>
    <t>69</t>
  </si>
  <si>
    <t>Результат от прочих операций, не включаемый 
в чистую прибыль (убыток)</t>
  </si>
  <si>
    <t>Код стро-ки</t>
  </si>
  <si>
    <t>Устав-ный капитал</t>
  </si>
  <si>
    <t>Неопла- ченная часть устав-ного капитала</t>
  </si>
  <si>
    <t>Собст-венные акции (доли в уставном капитале)</t>
  </si>
  <si>
    <t>Резерв- ный капитал</t>
  </si>
  <si>
    <t>Доба-вочный капитал</t>
  </si>
  <si>
    <t>Нераспре- деленная прибыль (непок-рытый убыток)</t>
  </si>
  <si>
    <t>Чистая прибыль (убыток)</t>
  </si>
  <si>
    <t>Итого</t>
  </si>
  <si>
    <t>Корректировки в связи 
с изменением учетной политики</t>
  </si>
  <si>
    <t>Корректировки в связи 
с исправлением ошибок</t>
  </si>
  <si>
    <t xml:space="preserve">  чистая прибыль</t>
  </si>
  <si>
    <t>051</t>
  </si>
  <si>
    <t xml:space="preserve">  переоценка долгосрочных активов</t>
  </si>
  <si>
    <t>052</t>
  </si>
  <si>
    <t xml:space="preserve">  доходы от прочих операций, 
  не включаемые в чистую 
  прибыль (убыток)</t>
  </si>
  <si>
    <t>053</t>
  </si>
  <si>
    <t xml:space="preserve">  выпуск дополнительных акций</t>
  </si>
  <si>
    <t>054</t>
  </si>
  <si>
    <t xml:space="preserve">  увеличение номинальной 
  стоимости акций</t>
  </si>
  <si>
    <t>055</t>
  </si>
  <si>
    <t xml:space="preserve">  вклады собственника имущества
  (учредителей, участников)</t>
  </si>
  <si>
    <t>056</t>
  </si>
  <si>
    <t xml:space="preserve">  реорганизация</t>
  </si>
  <si>
    <t xml:space="preserve">  </t>
  </si>
  <si>
    <t>058</t>
  </si>
  <si>
    <t>059</t>
  </si>
  <si>
    <t xml:space="preserve">      в том числе:</t>
  </si>
  <si>
    <t xml:space="preserve">  убыток</t>
  </si>
  <si>
    <t>061</t>
  </si>
  <si>
    <t>062</t>
  </si>
  <si>
    <t xml:space="preserve">  расходы от прочих операций, 
  не включаемые в чистую 
  прибыль (убыток)</t>
  </si>
  <si>
    <t>063</t>
  </si>
  <si>
    <t xml:space="preserve">  уменьшение номинальной 
  стоимости акций</t>
  </si>
  <si>
    <t>065</t>
  </si>
  <si>
    <t>066</t>
  </si>
  <si>
    <t>067</t>
  </si>
  <si>
    <t>068</t>
  </si>
  <si>
    <t>069</t>
  </si>
  <si>
    <t>Изменение уставного капитала</t>
  </si>
  <si>
    <t>Изменение резервного капитала</t>
  </si>
  <si>
    <t>Изменение добавочного капитала</t>
  </si>
  <si>
    <t xml:space="preserve">  вклады собственника имущества 
  (учредителей, участников)</t>
  </si>
  <si>
    <t xml:space="preserve"> </t>
  </si>
  <si>
    <t>Уменьшение собственного 
капитала - всего</t>
  </si>
  <si>
    <t>Увеличение собственного 
капитала - всего</t>
  </si>
  <si>
    <t>057</t>
  </si>
  <si>
    <t>064</t>
  </si>
  <si>
    <t>ОТЧЕТ</t>
  </si>
  <si>
    <t>о движении денежных средств</t>
  </si>
  <si>
    <t>Движение денежных средств по текущей деятельности</t>
  </si>
  <si>
    <t>Поступило денежных средств - всего</t>
  </si>
  <si>
    <t>Направлено денежных средств - всего</t>
  </si>
  <si>
    <t>Движение денежных средств по инвестиционной деятельности</t>
  </si>
  <si>
    <t>Движение денежных средств по финансовой деятельности</t>
  </si>
  <si>
    <t>021</t>
  </si>
  <si>
    <t>022</t>
  </si>
  <si>
    <t>023</t>
  </si>
  <si>
    <t>024</t>
  </si>
  <si>
    <t>031</t>
  </si>
  <si>
    <t>032</t>
  </si>
  <si>
    <t>033</t>
  </si>
  <si>
    <t>034</t>
  </si>
  <si>
    <t>081</t>
  </si>
  <si>
    <t>082</t>
  </si>
  <si>
    <t>083</t>
  </si>
  <si>
    <t>084</t>
  </si>
  <si>
    <t>091</t>
  </si>
  <si>
    <t>092</t>
  </si>
  <si>
    <t>093</t>
  </si>
  <si>
    <t>094</t>
  </si>
  <si>
    <t>095</t>
  </si>
  <si>
    <t xml:space="preserve">  от покупателей продукции, товаров, заказчиков 
  работ, услуг</t>
  </si>
  <si>
    <t xml:space="preserve">  роялти</t>
  </si>
  <si>
    <t xml:space="preserve">  от покупателей материалов и других запасов</t>
  </si>
  <si>
    <t xml:space="preserve">  прочие поступления</t>
  </si>
  <si>
    <t xml:space="preserve">  на приобретение запасов, работ, услуг</t>
  </si>
  <si>
    <t xml:space="preserve">  на оплату труда</t>
  </si>
  <si>
    <t xml:space="preserve">  на уплату налогов и сборов</t>
  </si>
  <si>
    <t xml:space="preserve">  на прочие выплаты</t>
  </si>
  <si>
    <t xml:space="preserve">  от покупателей основных средств, нематериаль-
  ных активов и других долгосрочных активов</t>
  </si>
  <si>
    <t xml:space="preserve">  возврат предоставленных займов</t>
  </si>
  <si>
    <t xml:space="preserve">  проценты</t>
  </si>
  <si>
    <t xml:space="preserve">  на предоставление займов</t>
  </si>
  <si>
    <t xml:space="preserve">  прочие выплаты</t>
  </si>
  <si>
    <t xml:space="preserve">  на приобретение и создание основных средств,
  нематериальных активов и других 
  долгосрочных активов</t>
  </si>
  <si>
    <t xml:space="preserve">  кредиты и займы</t>
  </si>
  <si>
    <t xml:space="preserve">  от выпуска акций</t>
  </si>
  <si>
    <t xml:space="preserve">  на погашение кредитов и займов</t>
  </si>
  <si>
    <t xml:space="preserve">  на выплаты дивидендов и других доходов 
  от участия в уставном капитале организации</t>
  </si>
  <si>
    <t xml:space="preserve">  на лизинговые платежи</t>
  </si>
  <si>
    <t xml:space="preserve">  на выплаты процентов</t>
  </si>
  <si>
    <t xml:space="preserve">  дивиденды и другие доходы 
  от участия в уставном 
  капитале организации</t>
  </si>
  <si>
    <t xml:space="preserve">  выкуп акций (долей 
  в уставном капитале)</t>
  </si>
  <si>
    <t>≠</t>
  </si>
  <si>
    <t>стр.270 гр.3 ББ ≠ стр.130 гр.3 Отчета</t>
  </si>
  <si>
    <t>стр.220 гр.4</t>
  </si>
  <si>
    <t>стр.052 гр.7 - стр.062 гр.7</t>
  </si>
  <si>
    <t>стр.230 гр.4</t>
  </si>
  <si>
    <t>стр.053 гр.10 - стр.063 гр.10</t>
  </si>
  <si>
    <t>стр.220 гр.3</t>
  </si>
  <si>
    <t>стр.230 гр.3</t>
  </si>
  <si>
    <t>стр.152 гр.7 - стр.162 гр.7</t>
  </si>
  <si>
    <t>стр.153 гр.10 - стр.163 гр.10</t>
  </si>
  <si>
    <t>Подготовлено редакцией АПС "Бизнес-Инфо" (ООО "Профессиональные правовые системы")</t>
  </si>
  <si>
    <r>
      <t>Заполнение форм начинается с указания периода, за который оформляется отчетность.</t>
    </r>
    <r>
      <rPr>
        <b/>
        <sz val="11"/>
        <rFont val="Times New Roman"/>
        <family val="1"/>
      </rPr>
      <t xml:space="preserve"> 
</t>
    </r>
    <r>
      <rPr>
        <b/>
        <sz val="11"/>
        <color indexed="13"/>
        <rFont val="Times New Roman"/>
        <family val="1"/>
      </rPr>
      <t>Для этого,  в ячейку слева, окрашенную в желтый цвет, введите дату начала отчетного периода, за который заполняется баланс.</t>
    </r>
  </si>
  <si>
    <t>В ячейку слева, окрашенную в бледно-зеленый цвет, введите дату окончания отчетного периода, за который заполняется баланс.</t>
  </si>
  <si>
    <t>Рабочая книга содержит:</t>
  </si>
  <si>
    <t>1) пять форм бухгалтерской отчетности;</t>
  </si>
  <si>
    <t>2) расчет стоимости чистых активов;</t>
  </si>
  <si>
    <t>3) расчет коэффициентов платежеспособности и анализ финансового состояния субъектов хозяйствования.</t>
  </si>
  <si>
    <t>Шаблон создан на основании следующих нормативных документов:</t>
  </si>
  <si>
    <t xml:space="preserve"> - постановление Минфина РБ от 11.06.2012 № 35 «Об утверждении Инструкции о порядке расчета стоимости чистых активов и признании утратившими силу некоторых нормативных правовых актов Министерства финансов Республики Беларусь и их отдельных структурных элементов»;</t>
  </si>
  <si>
    <t xml:space="preserve"> - постановление Минфина РБ и Минэкономики РБ от 27.12.2011 № 140/206 «Об утверждении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t>
  </si>
  <si>
    <t>Инструкция.</t>
  </si>
  <si>
    <t>Бухгалтерская отчетность представлена в виде шаблона в MS Excel.</t>
  </si>
  <si>
    <t>Начните работу с очиститки баланса от ранее введенных в ячейки данных, для этого воспользуйтесь</t>
  </si>
  <si>
    <t>заполняемую форму от данных оттчетного периода -       .</t>
  </si>
  <si>
    <t xml:space="preserve">кнопкой       . Очистить все формы от данных текущего года можно с помощью кнопки       , очитить только </t>
  </si>
  <si>
    <t xml:space="preserve">Налог на прибыль </t>
  </si>
  <si>
    <t>Прочие налоги и сборы, исчисляемые из прибыли (дохода)</t>
  </si>
  <si>
    <t>Прочие платежи, исчисляемые из прибыли (дохода)</t>
  </si>
  <si>
    <t>ОТЧЕТ
об изменении собственного капитала</t>
  </si>
  <si>
    <t>70, 76</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</si>
  <si>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</si>
  <si>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</si>
  <si>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</si>
  <si>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</si>
  <si>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</si>
  <si>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</si>
  <si>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</si>
  <si>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</si>
  <si>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</si>
  <si>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</si>
  <si>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</si>
  <si>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</si>
  <si>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</si>
  <si>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</si>
  <si>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</si>
  <si>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</si>
  <si>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</si>
  <si>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</si>
  <si>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</si>
  <si>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</si>
  <si>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</si>
  <si>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</si>
  <si>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</si>
  <si>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</si>
  <si>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</si>
  <si>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</si>
  <si>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</si>
  <si>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</si>
  <si>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</si>
  <si>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</si>
  <si>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</si>
  <si>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</si>
  <si>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</si>
  <si>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</si>
  <si>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</si>
  <si>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</si>
  <si>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</si>
  <si>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</si>
  <si>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</si>
  <si>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</si>
  <si>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</si>
  <si>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</si>
  <si>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</si>
  <si>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</si>
  <si>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</si>
  <si>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</si>
  <si>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</si>
  <si>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</si>
  <si>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</si>
  <si>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</si>
  <si>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</si>
  <si>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</si>
  <si>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</si>
  <si>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</si>
  <si>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</si>
  <si>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</si>
  <si>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</si>
  <si>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</si>
  <si>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</si>
  <si>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</si>
  <si>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</si>
  <si>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</si>
  <si>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</si>
  <si>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</si>
  <si>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</si>
  <si>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</si>
  <si>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</si>
  <si>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</si>
  <si>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</si>
  <si>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</si>
  <si>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</si>
  <si>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</si>
  <si>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</si>
  <si>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</si>
  <si>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</si>
  <si>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Приложение 1
к Национальному стандарту бухгалтерского учета и отчетности «Индивидуальная бухгалтерская отчетность» 
12.12.2016 № 104</t>
  </si>
  <si>
    <t xml:space="preserve">    доходы от участия в уставных капиталах других 
    организаций</t>
  </si>
  <si>
    <t>Валовая прибыль</t>
  </si>
  <si>
    <t>Прибыль (убыток) от реализации продукции, товаров, работ, услуг</t>
  </si>
  <si>
    <t xml:space="preserve">Прибыль (убыток) от текущей деятельности </t>
  </si>
  <si>
    <t>Прибыль (убыток) от инвестиционной и финансовой деятельности</t>
  </si>
  <si>
    <t>Прибыль (убыток) до налогообложения</t>
  </si>
  <si>
    <t>Совокупная прибыль (убыток)</t>
  </si>
  <si>
    <t>Приложение 2
к Национальному стандарту бухгалтерского учета и отчетности «Индивидуальная бухгалтерская отчетность» 
12.12.2016 № 104</t>
  </si>
  <si>
    <t>Приложение 4
к Национальному стандарту бухгалтерского учета и отчетности «Индивидуальная бухгалтерская отчетность» 
12.12.2016 № 104</t>
  </si>
  <si>
    <t>Форма</t>
  </si>
  <si>
    <t>Приложение 3
к Национальному стандарту бухгалтерского учета и отчетности «Индивидуальная бухгалтерская отчетность» 
12.12.2016 № 104
                                                            Форма</t>
  </si>
  <si>
    <t>Результат движения денежных средств 
по текущей деятельности</t>
  </si>
  <si>
    <t xml:space="preserve">  доходы от участия в уставных капиталах 
  других организаций</t>
  </si>
  <si>
    <t xml:space="preserve">  на вклады в уставные капиталы других 
  организаций</t>
  </si>
  <si>
    <t>Результат движения денежных средств 
по финансовой деятельности</t>
  </si>
  <si>
    <t xml:space="preserve">Результат движения денежных средств по текущей, инвестиционной и финансовой деятельности </t>
  </si>
  <si>
    <t xml:space="preserve">Влияние изменений курсов иностранных валют </t>
  </si>
  <si>
    <t xml:space="preserve"> - постановление Минфина РБ от 12.12.2016 № 104 «Об утверждении Национального стандарта бухгалтерского учета и отчетности «Индивидуальная бухгалтерская отчетность», внесении дополнения и изменений в постановление Министерства финансов Республики Беларусь от 30 июня 2014 г. № 46 и признании утратившими силу постановления Министерства финансов Республики Беларусь от 31 октября 2011 г. № 111 и отдельных структурных элементов некоторых постановлений Министерства финансов Республики Беларусь»;</t>
  </si>
  <si>
    <t>58, 06</t>
  </si>
  <si>
    <t>70, 75</t>
  </si>
  <si>
    <t>66, 67, 71, 73</t>
  </si>
  <si>
    <t>Денежные средства и эквиваленты денежных средств</t>
  </si>
  <si>
    <t>Результат движения денежных средств 
по инвестиционной деятельности</t>
  </si>
  <si>
    <t>90 (90-4)</t>
  </si>
  <si>
    <t>90 (90-5)</t>
  </si>
  <si>
    <t>90 (90-6)</t>
  </si>
  <si>
    <t>90 (90-7, 90-8, 90-9)</t>
  </si>
  <si>
    <t>90 (90-1, 90-2, 90-3)</t>
  </si>
  <si>
    <t>90 (90-10)</t>
  </si>
  <si>
    <t>91 (91-1, 91-2, 91-3)</t>
  </si>
  <si>
    <t>91 (91-4)</t>
  </si>
  <si>
    <t>99, 68</t>
  </si>
  <si>
    <t xml:space="preserve"> 80, 75 (75-1), 81, 82, 83, 84</t>
  </si>
  <si>
    <t>Открытое акционерное общество "Мир услуг Плюс"</t>
  </si>
  <si>
    <t>Оказание бытовых услуг</t>
  </si>
  <si>
    <t>Частная с долей государства</t>
  </si>
  <si>
    <t>тыс. руб.</t>
  </si>
  <si>
    <t>г.Витебск, Димитрова, 40а</t>
  </si>
  <si>
    <t>Т. В. Бельская</t>
  </si>
  <si>
    <t>реформация</t>
  </si>
  <si>
    <t>Общее собрание акционеров</t>
  </si>
  <si>
    <t>ошибка</t>
  </si>
  <si>
    <t>М. В. Максимов</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</si>
</sst>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0.00_);_(\-#,##0.00_);_(* &quot;-&quot;??_);_(@_)"/>
    <numFmt numFmtId="194" formatCode="_(#,##0.00%_);_(\-#,##0.00%_);_(* &quot;-&quot;??_);_(@_)"/>
    <numFmt numFmtId="195" formatCode="_(#,##0_);_(\-#,##0_);_(* &quot;-&quot;??_);_(@_)"/>
    <numFmt numFmtId="196" formatCode="_(#,##0%_);_(\-#,##0%_);_(* &quot;-&quot;??_);_(@_)"/>
    <numFmt numFmtId="197" formatCode="[$-FC19]d\ mmmm\ yyyy\ &quot;г/&quot;"/>
    <numFmt numFmtId="198" formatCode="[$-FC19]\ yyyy\ &quot;г.&quot;"/>
    <numFmt numFmtId="199" formatCode="0.0000"/>
  </numFmts>
  <fonts count="64">
    <font>
      <sz val="11"/>
      <name val="Times New Roman"/>
      <family val="0"/>
    </font>
    <font>
      <u val="single"/>
      <sz val="11"/>
      <color indexed="12"/>
      <name val="Times New Roman"/>
      <family val="1"/>
    </font>
    <font>
      <i/>
      <sz val="11"/>
      <name val="Times New Roman"/>
      <family val="1"/>
    </font>
    <font>
      <b/>
      <sz val="11"/>
      <color indexed="18"/>
      <name val="Times New Roman"/>
      <family val="1"/>
    </font>
    <font>
      <i/>
      <sz val="9"/>
      <name val="Times New Roman"/>
      <family val="1"/>
    </font>
    <font>
      <b/>
      <sz val="11"/>
      <name val="Times New Roman"/>
      <family val="1"/>
    </font>
    <font>
      <sz val="12"/>
      <name val="Times New Roman"/>
      <family val="1"/>
    </font>
    <font>
      <b/>
      <sz val="12"/>
      <name val="Times New Roman"/>
      <family val="1"/>
    </font>
    <font>
      <b/>
      <sz val="12"/>
      <color indexed="10"/>
      <name val="Times New Roman"/>
      <family val="1"/>
    </font>
    <font>
      <b/>
      <sz val="11"/>
      <color indexed="10"/>
      <name val="Times New Roman"/>
      <family val="1"/>
    </font>
    <font>
      <sz val="10.5"/>
      <name val="Times New Roman"/>
      <family val="1"/>
    </font>
    <font>
      <sz val="11"/>
      <color indexed="10"/>
      <name val="Times New Roman"/>
      <family val="1"/>
    </font>
    <font>
      <b/>
      <sz val="10.5"/>
      <color indexed="10"/>
      <name val="Times New Roman"/>
      <family val="1"/>
    </font>
    <font>
      <i/>
      <sz val="10.5"/>
      <name val="Times New Roman"/>
      <family val="1"/>
    </font>
    <font>
      <b/>
      <sz val="10.5"/>
      <color indexed="18"/>
      <name val="Times New Roman"/>
      <family val="1"/>
    </font>
    <font>
      <sz val="9"/>
      <name val="Times New Roman"/>
      <family val="1"/>
    </font>
    <font>
      <u val="single"/>
      <sz val="11"/>
      <color indexed="36"/>
      <name val="Times New Roman"/>
      <family val="1"/>
    </font>
    <font>
      <sz val="10.5"/>
      <color indexed="10"/>
      <name val="Times New Roman"/>
      <family val="1"/>
    </font>
    <font>
      <b/>
      <sz val="10.5"/>
      <color indexed="12"/>
      <name val="Times New Roman"/>
      <family val="1"/>
    </font>
    <font>
      <i/>
      <sz val="9"/>
      <color indexed="18"/>
      <name val="Times New Roman"/>
      <family val="1"/>
    </font>
    <font>
      <b/>
      <sz val="11"/>
      <color indexed="13"/>
      <name val="Times New Roman"/>
      <family val="1"/>
    </font>
    <font>
      <b/>
      <sz val="11"/>
      <color indexed="17"/>
      <name val="Times New Roman"/>
      <family val="1"/>
    </font>
    <font>
      <b/>
      <sz val="12"/>
      <color indexed="18"/>
      <name val="Times New Roman"/>
      <family val="1"/>
    </font>
    <font>
      <b/>
      <i/>
      <sz val="11"/>
      <name val="Times New Roman"/>
      <family val="1"/>
    </font>
    <font>
      <b/>
      <i/>
      <sz val="11"/>
      <color indexed="10"/>
      <name val="Times New Roman"/>
      <family val="1"/>
    </font>
    <font>
      <b/>
      <i/>
      <sz val="11"/>
      <color indexed="18"/>
      <name val="Times New Roman"/>
      <family val="1"/>
    </font>
    <font>
      <b/>
      <i/>
      <sz val="10.5"/>
      <color indexed="18"/>
      <name val="Times New Roman"/>
      <family val="1"/>
    </font>
    <font>
      <sz val="1"/>
      <name val="Times New Roman"/>
      <family val="1"/>
    </font>
    <font>
      <b/>
      <i/>
      <sz val="10.5"/>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48"/>
      </left>
      <right style="thin">
        <color indexed="48"/>
      </right>
      <top style="thin">
        <color indexed="48"/>
      </top>
      <bottom style="thin">
        <color indexed="48"/>
      </bottom>
    </border>
    <border>
      <left style="thin">
        <color indexed="48"/>
      </left>
      <right style="thin">
        <color indexed="48"/>
      </right>
      <top>
        <color indexed="63"/>
      </top>
      <bottom style="thin">
        <color indexed="48"/>
      </bottom>
    </border>
    <border>
      <left style="thin">
        <color indexed="48"/>
      </left>
      <right style="thin">
        <color indexed="48"/>
      </right>
      <top style="thin">
        <color indexed="48"/>
      </top>
      <bottom style="thin"/>
    </border>
    <border>
      <left style="thin">
        <color indexed="48"/>
      </left>
      <right style="thin">
        <color indexed="48"/>
      </right>
      <top style="thin"/>
      <bottom style="thin">
        <color indexed="48"/>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color indexed="48"/>
      </left>
      <right>
        <color indexed="63"/>
      </right>
      <top style="thin">
        <color indexed="48"/>
      </top>
      <bottom style="thin">
        <color indexed="48"/>
      </bottom>
    </border>
    <border>
      <left>
        <color indexed="63"/>
      </left>
      <right style="thin">
        <color indexed="48"/>
      </right>
      <top style="thin">
        <color indexed="48"/>
      </top>
      <bottom style="thin">
        <color indexed="48"/>
      </bottom>
    </border>
    <border>
      <left style="thin"/>
      <right>
        <color indexed="63"/>
      </right>
      <top>
        <color indexed="63"/>
      </top>
      <bottom>
        <color indexed="63"/>
      </bottom>
    </border>
    <border>
      <left>
        <color indexed="63"/>
      </left>
      <right style="thin"/>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0" fillId="0" borderId="0">
      <alignment/>
      <protection/>
    </xf>
    <xf numFmtId="0" fontId="16"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1" borderId="0" applyNumberFormat="0" applyBorder="0" applyAlignment="0" applyProtection="0"/>
  </cellStyleXfs>
  <cellXfs count="441">
    <xf numFmtId="0" fontId="0" fillId="0" borderId="0" xfId="0" applyAlignment="1">
      <alignment/>
    </xf>
    <xf numFmtId="0" fontId="0" fillId="32" borderId="0" xfId="0" applyFont="1" applyFill="1" applyAlignment="1">
      <alignment/>
    </xf>
    <xf numFmtId="0" fontId="0" fillId="33" borderId="0" xfId="0" applyFont="1" applyFill="1" applyAlignment="1">
      <alignment/>
    </xf>
    <xf numFmtId="0" fontId="0" fillId="33" borderId="0" xfId="0" applyFont="1" applyFill="1" applyAlignment="1">
      <alignment wrapText="1"/>
    </xf>
    <xf numFmtId="0" fontId="2"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177" fontId="0" fillId="32" borderId="0" xfId="0" applyNumberFormat="1" applyFont="1" applyFill="1" applyAlignment="1">
      <alignment horizontal="center"/>
    </xf>
    <xf numFmtId="0" fontId="0" fillId="33" borderId="10" xfId="0" applyFont="1" applyFill="1" applyBorder="1" applyAlignment="1">
      <alignment horizontal="center" wrapText="1"/>
    </xf>
    <xf numFmtId="3" fontId="0" fillId="32" borderId="0" xfId="0" applyNumberFormat="1" applyFont="1" applyFill="1" applyAlignment="1">
      <alignment/>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0" xfId="0" applyFont="1" applyFill="1" applyAlignment="1">
      <alignment horizontal="center" wrapText="1"/>
    </xf>
    <xf numFmtId="0" fontId="0" fillId="33" borderId="0" xfId="0" applyFont="1" applyFill="1" applyAlignment="1">
      <alignment wrapText="1"/>
    </xf>
    <xf numFmtId="0" fontId="0" fillId="33" borderId="0" xfId="0" applyFont="1" applyFill="1" applyAlignment="1">
      <alignment horizontal="center" wrapText="1"/>
    </xf>
    <xf numFmtId="0" fontId="4" fillId="32" borderId="0" xfId="0" applyFont="1" applyFill="1" applyAlignment="1">
      <alignment vertical="top"/>
    </xf>
    <xf numFmtId="0" fontId="4" fillId="33" borderId="0" xfId="0" applyFont="1" applyFill="1" applyAlignment="1">
      <alignment vertical="top"/>
    </xf>
    <xf numFmtId="0" fontId="4" fillId="33" borderId="0" xfId="0" applyFont="1" applyFill="1" applyAlignment="1">
      <alignment horizontal="center" vertical="top" wrapText="1"/>
    </xf>
    <xf numFmtId="0" fontId="4" fillId="33" borderId="0" xfId="0" applyFont="1" applyFill="1" applyAlignment="1">
      <alignment vertical="top" wrapText="1"/>
    </xf>
    <xf numFmtId="0" fontId="0" fillId="33" borderId="0" xfId="0" applyFont="1" applyFill="1" applyAlignment="1">
      <alignment horizontal="right" wrapText="1"/>
    </xf>
    <xf numFmtId="0" fontId="6" fillId="33" borderId="0" xfId="0" applyFont="1" applyFill="1" applyAlignment="1">
      <alignment/>
    </xf>
    <xf numFmtId="0" fontId="6" fillId="32" borderId="0" xfId="0" applyFont="1" applyFill="1" applyAlignment="1">
      <alignment/>
    </xf>
    <xf numFmtId="0" fontId="0" fillId="4" borderId="11" xfId="0" applyFont="1" applyFill="1" applyBorder="1" applyAlignment="1">
      <alignment horizontal="center" wrapText="1"/>
    </xf>
    <xf numFmtId="0" fontId="0" fillId="4" borderId="13" xfId="0" applyFont="1" applyFill="1" applyBorder="1" applyAlignment="1">
      <alignment horizontal="right" vertical="top" wrapText="1"/>
    </xf>
    <xf numFmtId="0" fontId="9" fillId="32" borderId="0" xfId="0" applyFont="1" applyFill="1" applyAlignment="1">
      <alignment/>
    </xf>
    <xf numFmtId="0" fontId="0" fillId="33" borderId="0" xfId="0" applyFont="1" applyFill="1" applyAlignment="1">
      <alignment horizontal="center" wrapText="1"/>
    </xf>
    <xf numFmtId="0" fontId="10" fillId="32" borderId="0" xfId="0" applyFont="1" applyFill="1" applyAlignment="1">
      <alignment/>
    </xf>
    <xf numFmtId="0" fontId="10" fillId="33" borderId="0" xfId="0" applyFont="1" applyFill="1" applyAlignment="1">
      <alignment/>
    </xf>
    <xf numFmtId="0" fontId="10" fillId="4" borderId="10" xfId="0" applyFont="1" applyFill="1" applyBorder="1" applyAlignment="1">
      <alignment horizontal="center" wrapText="1"/>
    </xf>
    <xf numFmtId="49" fontId="10" fillId="33" borderId="12" xfId="0" applyNumberFormat="1" applyFont="1" applyFill="1" applyBorder="1" applyAlignment="1">
      <alignment horizontal="center" wrapText="1"/>
    </xf>
    <xf numFmtId="49" fontId="10" fillId="33" borderId="10" xfId="0" applyNumberFormat="1" applyFont="1" applyFill="1" applyBorder="1" applyAlignment="1">
      <alignment horizontal="center" wrapText="1"/>
    </xf>
    <xf numFmtId="0" fontId="10" fillId="33" borderId="11" xfId="0" applyFont="1" applyFill="1" applyBorder="1" applyAlignment="1">
      <alignment horizontal="center" wrapText="1"/>
    </xf>
    <xf numFmtId="0" fontId="10" fillId="33" borderId="12" xfId="0" applyFont="1" applyFill="1" applyBorder="1" applyAlignment="1">
      <alignment horizontal="center" wrapText="1"/>
    </xf>
    <xf numFmtId="0" fontId="10" fillId="33" borderId="10" xfId="0" applyFont="1" applyFill="1" applyBorder="1" applyAlignment="1">
      <alignment horizontal="center" wrapText="1"/>
    </xf>
    <xf numFmtId="0" fontId="0" fillId="32" borderId="0" xfId="0" applyFill="1" applyAlignment="1">
      <alignment/>
    </xf>
    <xf numFmtId="0" fontId="0" fillId="33" borderId="0" xfId="0" applyFill="1" applyAlignment="1">
      <alignment/>
    </xf>
    <xf numFmtId="0" fontId="6" fillId="33" borderId="0" xfId="0" applyFont="1" applyFill="1" applyAlignment="1">
      <alignment/>
    </xf>
    <xf numFmtId="0" fontId="0" fillId="4" borderId="14" xfId="0" applyFont="1" applyFill="1" applyBorder="1" applyAlignment="1">
      <alignment horizontal="left" vertical="top" wrapText="1"/>
    </xf>
    <xf numFmtId="0" fontId="0" fillId="4" borderId="14" xfId="0" applyFont="1" applyFill="1" applyBorder="1" applyAlignment="1">
      <alignment vertical="top" wrapText="1"/>
    </xf>
    <xf numFmtId="0" fontId="0" fillId="4" borderId="15" xfId="0" applyFont="1" applyFill="1" applyBorder="1" applyAlignment="1">
      <alignment vertical="top" wrapText="1"/>
    </xf>
    <xf numFmtId="0" fontId="0" fillId="4" borderId="13" xfId="0" applyFont="1" applyFill="1" applyBorder="1" applyAlignment="1">
      <alignment vertical="top" wrapText="1"/>
    </xf>
    <xf numFmtId="186" fontId="0" fillId="4" borderId="16" xfId="0" applyNumberFormat="1" applyFont="1" applyFill="1" applyBorder="1" applyAlignment="1">
      <alignment vertical="top" wrapText="1"/>
    </xf>
    <xf numFmtId="0" fontId="0" fillId="32" borderId="0" xfId="0" applyFont="1" applyFill="1" applyAlignment="1">
      <alignment horizontal="center"/>
    </xf>
    <xf numFmtId="0" fontId="10" fillId="33" borderId="0" xfId="0" applyFont="1" applyFill="1" applyAlignment="1">
      <alignment wrapText="1"/>
    </xf>
    <xf numFmtId="0" fontId="10" fillId="33" borderId="0" xfId="0" applyFont="1" applyFill="1" applyAlignment="1">
      <alignment horizontal="right" wrapText="1"/>
    </xf>
    <xf numFmtId="188" fontId="10" fillId="33" borderId="14" xfId="0" applyNumberFormat="1" applyFont="1" applyFill="1" applyBorder="1" applyAlignment="1">
      <alignment horizontal="right" wrapText="1"/>
    </xf>
    <xf numFmtId="178" fontId="10" fillId="33" borderId="14" xfId="0" applyNumberFormat="1" applyFont="1" applyFill="1" applyBorder="1" applyAlignment="1">
      <alignment horizontal="center" wrapText="1"/>
    </xf>
    <xf numFmtId="0" fontId="10" fillId="33" borderId="0" xfId="0" applyFont="1" applyFill="1" applyAlignment="1">
      <alignment horizontal="center" wrapText="1"/>
    </xf>
    <xf numFmtId="0" fontId="0"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lignment horizontal="center"/>
    </xf>
    <xf numFmtId="0" fontId="0" fillId="32" borderId="0" xfId="0" applyFill="1" applyAlignment="1">
      <alignment horizontal="center"/>
    </xf>
    <xf numFmtId="0" fontId="5" fillId="33" borderId="17" xfId="0" applyFont="1" applyFill="1" applyBorder="1" applyAlignment="1">
      <alignment wrapText="1"/>
    </xf>
    <xf numFmtId="0" fontId="7" fillId="33" borderId="11" xfId="0" applyFont="1" applyFill="1" applyBorder="1" applyAlignment="1">
      <alignment horizontal="center" wrapText="1"/>
    </xf>
    <xf numFmtId="0" fontId="5" fillId="33" borderId="17" xfId="0" applyFont="1" applyFill="1" applyBorder="1" applyAlignment="1">
      <alignment horizontal="center" wrapText="1"/>
    </xf>
    <xf numFmtId="0" fontId="7" fillId="33" borderId="10" xfId="0" applyFont="1" applyFill="1" applyBorder="1" applyAlignment="1">
      <alignment horizontal="center" wrapText="1"/>
    </xf>
    <xf numFmtId="49" fontId="12" fillId="32" borderId="18" xfId="0" applyNumberFormat="1" applyFont="1" applyFill="1" applyBorder="1" applyAlignment="1">
      <alignment horizontal="center"/>
    </xf>
    <xf numFmtId="49" fontId="12" fillId="32" borderId="19" xfId="0" applyNumberFormat="1" applyFont="1" applyFill="1" applyBorder="1" applyAlignment="1">
      <alignment horizontal="center"/>
    </xf>
    <xf numFmtId="49" fontId="12" fillId="32" borderId="12" xfId="0" applyNumberFormat="1" applyFont="1" applyFill="1" applyBorder="1" applyAlignment="1">
      <alignment horizontal="center"/>
    </xf>
    <xf numFmtId="49" fontId="12" fillId="32" borderId="10" xfId="0" applyNumberFormat="1" applyFont="1" applyFill="1" applyBorder="1" applyAlignment="1">
      <alignment horizontal="center"/>
    </xf>
    <xf numFmtId="49" fontId="12" fillId="32" borderId="11" xfId="0" applyNumberFormat="1" applyFont="1" applyFill="1" applyBorder="1" applyAlignment="1">
      <alignment horizontal="center"/>
    </xf>
    <xf numFmtId="49" fontId="12" fillId="32" borderId="20" xfId="0" applyNumberFormat="1" applyFont="1" applyFill="1" applyBorder="1" applyAlignment="1">
      <alignment horizontal="center"/>
    </xf>
    <xf numFmtId="49" fontId="12" fillId="32" borderId="21" xfId="0" applyNumberFormat="1" applyFont="1" applyFill="1" applyBorder="1" applyAlignment="1">
      <alignment horizontal="center"/>
    </xf>
    <xf numFmtId="0" fontId="11" fillId="32" borderId="0" xfId="0" applyFont="1" applyFill="1" applyAlignment="1">
      <alignment vertical="top" wrapText="1"/>
    </xf>
    <xf numFmtId="0" fontId="10" fillId="32" borderId="0" xfId="0" applyFont="1" applyFill="1" applyBorder="1" applyAlignment="1">
      <alignment/>
    </xf>
    <xf numFmtId="49" fontId="12" fillId="32" borderId="0" xfId="0" applyNumberFormat="1" applyFont="1" applyFill="1" applyBorder="1" applyAlignment="1">
      <alignment horizontal="center"/>
    </xf>
    <xf numFmtId="0" fontId="13" fillId="33" borderId="0" xfId="0" applyFont="1" applyFill="1" applyAlignment="1">
      <alignment wrapText="1"/>
    </xf>
    <xf numFmtId="0" fontId="10" fillId="33" borderId="10" xfId="0" applyFont="1" applyFill="1" applyBorder="1" applyAlignment="1">
      <alignment horizontal="left" wrapText="1"/>
    </xf>
    <xf numFmtId="0" fontId="10" fillId="4" borderId="10" xfId="0" applyFont="1" applyFill="1" applyBorder="1" applyAlignment="1">
      <alignment horizontal="center" vertical="top" wrapText="1"/>
    </xf>
    <xf numFmtId="49" fontId="10" fillId="33" borderId="11" xfId="0" applyNumberFormat="1" applyFont="1" applyFill="1" applyBorder="1" applyAlignment="1">
      <alignment horizontal="center" wrapText="1"/>
    </xf>
    <xf numFmtId="0" fontId="10" fillId="33" borderId="10" xfId="0" applyFont="1" applyFill="1" applyBorder="1" applyAlignment="1">
      <alignment wrapText="1"/>
    </xf>
    <xf numFmtId="49" fontId="10" fillId="33" borderId="13" xfId="0" applyNumberFormat="1" applyFont="1" applyFill="1" applyBorder="1" applyAlignment="1">
      <alignment horizontal="center" wrapText="1"/>
    </xf>
    <xf numFmtId="0" fontId="10" fillId="33" borderId="12" xfId="0" applyFont="1" applyFill="1" applyBorder="1" applyAlignment="1">
      <alignment horizontal="left" wrapText="1"/>
    </xf>
    <xf numFmtId="49" fontId="10" fillId="33" borderId="22" xfId="0" applyNumberFormat="1" applyFont="1" applyFill="1" applyBorder="1" applyAlignment="1">
      <alignment horizontal="center" wrapText="1"/>
    </xf>
    <xf numFmtId="0" fontId="10" fillId="33" borderId="11" xfId="0" applyFont="1" applyFill="1" applyBorder="1" applyAlignment="1">
      <alignment horizontal="left" wrapText="1"/>
    </xf>
    <xf numFmtId="0" fontId="4" fillId="33" borderId="0" xfId="0" applyFont="1" applyFill="1" applyAlignment="1">
      <alignment vertical="top"/>
    </xf>
    <xf numFmtId="0" fontId="4" fillId="33" borderId="0" xfId="0" applyFont="1" applyFill="1" applyAlignment="1">
      <alignment horizontal="center" vertical="top" wrapText="1"/>
    </xf>
    <xf numFmtId="0" fontId="4" fillId="32" borderId="0" xfId="0" applyFont="1" applyFill="1" applyAlignment="1">
      <alignment vertical="top"/>
    </xf>
    <xf numFmtId="0" fontId="15" fillId="33" borderId="0" xfId="0" applyFont="1" applyFill="1" applyAlignment="1">
      <alignment/>
    </xf>
    <xf numFmtId="0" fontId="15" fillId="33" borderId="0" xfId="0" applyFont="1" applyFill="1" applyAlignment="1">
      <alignment horizontal="center" wrapText="1"/>
    </xf>
    <xf numFmtId="0" fontId="15" fillId="32" borderId="0" xfId="0" applyFont="1" applyFill="1" applyAlignment="1">
      <alignment/>
    </xf>
    <xf numFmtId="178" fontId="10" fillId="33" borderId="14" xfId="0" applyNumberFormat="1" applyFont="1" applyFill="1" applyBorder="1" applyAlignment="1">
      <alignment horizontal="center"/>
    </xf>
    <xf numFmtId="178" fontId="10" fillId="33" borderId="0" xfId="0" applyNumberFormat="1" applyFont="1" applyFill="1" applyBorder="1" applyAlignment="1">
      <alignment/>
    </xf>
    <xf numFmtId="0" fontId="10" fillId="4" borderId="13" xfId="0" applyFont="1" applyFill="1" applyBorder="1" applyAlignment="1">
      <alignment horizontal="right" vertical="top" wrapText="1"/>
    </xf>
    <xf numFmtId="0" fontId="10" fillId="4" borderId="23" xfId="0" applyFont="1" applyFill="1" applyBorder="1" applyAlignment="1">
      <alignment horizontal="center" vertical="top" wrapText="1"/>
    </xf>
    <xf numFmtId="188" fontId="10" fillId="4" borderId="23" xfId="0" applyNumberFormat="1" applyFont="1" applyFill="1" applyBorder="1" applyAlignment="1">
      <alignment horizontal="left" vertical="top" wrapText="1"/>
    </xf>
    <xf numFmtId="0" fontId="10" fillId="4" borderId="23" xfId="0" applyFont="1" applyFill="1" applyBorder="1" applyAlignment="1">
      <alignment vertical="top" wrapText="1"/>
    </xf>
    <xf numFmtId="188" fontId="10" fillId="4" borderId="16" xfId="0" applyNumberFormat="1" applyFont="1" applyFill="1" applyBorder="1" applyAlignment="1">
      <alignment horizontal="left" vertical="top" wrapText="1"/>
    </xf>
    <xf numFmtId="0" fontId="14" fillId="33" borderId="0" xfId="0" applyFont="1" applyFill="1" applyAlignment="1">
      <alignment horizontal="center" wrapText="1"/>
    </xf>
    <xf numFmtId="0" fontId="0" fillId="33" borderId="0" xfId="0" applyFont="1" applyFill="1" applyBorder="1" applyAlignment="1">
      <alignment horizontal="center" wrapText="1"/>
    </xf>
    <xf numFmtId="0" fontId="0" fillId="33" borderId="0" xfId="0" applyFont="1" applyFill="1" applyBorder="1" applyAlignment="1">
      <alignment wrapText="1"/>
    </xf>
    <xf numFmtId="0" fontId="5" fillId="33" borderId="0" xfId="0" applyFont="1" applyFill="1" applyAlignment="1">
      <alignment wrapText="1"/>
    </xf>
    <xf numFmtId="0" fontId="0" fillId="32" borderId="0" xfId="0" applyFont="1" applyFill="1" applyBorder="1" applyAlignment="1">
      <alignment/>
    </xf>
    <xf numFmtId="0" fontId="0" fillId="33" borderId="0" xfId="0" applyFont="1" applyFill="1" applyBorder="1" applyAlignment="1">
      <alignment/>
    </xf>
    <xf numFmtId="191" fontId="0" fillId="32" borderId="0" xfId="0" applyNumberFormat="1" applyFont="1" applyFill="1" applyAlignment="1">
      <alignment/>
    </xf>
    <xf numFmtId="0" fontId="0" fillId="32" borderId="0" xfId="0" applyFont="1" applyFill="1" applyAlignment="1">
      <alignment/>
    </xf>
    <xf numFmtId="0" fontId="3" fillId="33" borderId="0" xfId="0" applyFont="1" applyFill="1" applyAlignment="1">
      <alignment wrapText="1"/>
    </xf>
    <xf numFmtId="0" fontId="5" fillId="33" borderId="24" xfId="0" applyFont="1" applyFill="1" applyBorder="1" applyAlignment="1">
      <alignment wrapText="1"/>
    </xf>
    <xf numFmtId="0" fontId="10" fillId="4" borderId="13" xfId="0" applyFont="1" applyFill="1" applyBorder="1" applyAlignment="1">
      <alignment horizontal="right" wrapText="1"/>
    </xf>
    <xf numFmtId="186" fontId="10" fillId="4" borderId="16" xfId="0" applyNumberFormat="1" applyFont="1" applyFill="1" applyBorder="1" applyAlignment="1">
      <alignment wrapText="1"/>
    </xf>
    <xf numFmtId="0" fontId="0" fillId="4" borderId="13" xfId="0" applyFont="1" applyFill="1" applyBorder="1" applyAlignment="1">
      <alignment wrapText="1"/>
    </xf>
    <xf numFmtId="0" fontId="0" fillId="4" borderId="14" xfId="0" applyFont="1" applyFill="1" applyBorder="1" applyAlignment="1">
      <alignment horizontal="left" wrapText="1"/>
    </xf>
    <xf numFmtId="0" fontId="0" fillId="4" borderId="14" xfId="0" applyFont="1" applyFill="1" applyBorder="1" applyAlignment="1">
      <alignment wrapText="1"/>
    </xf>
    <xf numFmtId="0" fontId="0" fillId="4" borderId="15" xfId="0" applyFont="1" applyFill="1" applyBorder="1" applyAlignment="1">
      <alignment wrapText="1"/>
    </xf>
    <xf numFmtId="0" fontId="0" fillId="33" borderId="0" xfId="0" applyFont="1" applyFill="1" applyBorder="1" applyAlignment="1">
      <alignment horizontal="center" wrapText="1"/>
    </xf>
    <xf numFmtId="0" fontId="10" fillId="33" borderId="11" xfId="0" applyFont="1" applyFill="1" applyBorder="1" applyAlignment="1">
      <alignment wrapText="1"/>
    </xf>
    <xf numFmtId="0" fontId="11" fillId="32" borderId="0" xfId="0" applyFont="1" applyFill="1" applyAlignment="1">
      <alignment/>
    </xf>
    <xf numFmtId="0" fontId="0" fillId="32" borderId="0" xfId="0" applyFont="1" applyFill="1" applyBorder="1" applyAlignment="1">
      <alignment/>
    </xf>
    <xf numFmtId="182" fontId="0" fillId="32" borderId="0" xfId="0" applyNumberFormat="1" applyFont="1" applyFill="1" applyBorder="1" applyAlignment="1">
      <alignment horizontal="left" wrapText="1"/>
    </xf>
    <xf numFmtId="182" fontId="17" fillId="32" borderId="0" xfId="0" applyNumberFormat="1" applyFont="1" applyFill="1" applyAlignment="1">
      <alignment/>
    </xf>
    <xf numFmtId="181" fontId="8" fillId="32" borderId="0" xfId="0" applyNumberFormat="1" applyFont="1" applyFill="1" applyBorder="1" applyAlignment="1">
      <alignment/>
    </xf>
    <xf numFmtId="0" fontId="6" fillId="32" borderId="0" xfId="0" applyFont="1" applyFill="1" applyBorder="1" applyAlignment="1">
      <alignment/>
    </xf>
    <xf numFmtId="3" fontId="7" fillId="32" borderId="0" xfId="0" applyNumberFormat="1" applyFont="1" applyFill="1" applyBorder="1" applyAlignment="1">
      <alignment horizontal="center"/>
    </xf>
    <xf numFmtId="0" fontId="11" fillId="32" borderId="0" xfId="0" applyFont="1" applyFill="1" applyBorder="1" applyAlignment="1">
      <alignment/>
    </xf>
    <xf numFmtId="182" fontId="10" fillId="32" borderId="0" xfId="0" applyNumberFormat="1" applyFont="1" applyFill="1" applyBorder="1" applyAlignment="1">
      <alignment horizontal="right"/>
    </xf>
    <xf numFmtId="182" fontId="10" fillId="32" borderId="0" xfId="0" applyNumberFormat="1" applyFont="1" applyFill="1" applyBorder="1" applyAlignment="1">
      <alignment/>
    </xf>
    <xf numFmtId="182" fontId="10" fillId="32" borderId="0" xfId="0" applyNumberFormat="1" applyFont="1" applyFill="1" applyBorder="1" applyAlignment="1">
      <alignment horizontal="center"/>
    </xf>
    <xf numFmtId="49" fontId="12" fillId="32" borderId="0" xfId="0" applyNumberFormat="1" applyFont="1" applyFill="1" applyBorder="1" applyAlignment="1">
      <alignment vertical="top"/>
    </xf>
    <xf numFmtId="0" fontId="17" fillId="32" borderId="0" xfId="0" applyFont="1" applyFill="1" applyAlignment="1">
      <alignment horizontal="right"/>
    </xf>
    <xf numFmtId="182" fontId="11" fillId="32" borderId="0" xfId="0" applyNumberFormat="1" applyFont="1" applyFill="1" applyBorder="1" applyAlignment="1">
      <alignment horizontal="left" wrapText="1"/>
    </xf>
    <xf numFmtId="0" fontId="19" fillId="33" borderId="0" xfId="0" applyFont="1" applyFill="1" applyAlignment="1">
      <alignment horizontal="right"/>
    </xf>
    <xf numFmtId="0" fontId="19" fillId="32" borderId="0" xfId="0" applyFont="1" applyFill="1" applyAlignment="1">
      <alignment horizontal="right"/>
    </xf>
    <xf numFmtId="0" fontId="10" fillId="33" borderId="13" xfId="0" applyFont="1" applyFill="1" applyBorder="1" applyAlignment="1">
      <alignment horizontal="center" wrapText="1"/>
    </xf>
    <xf numFmtId="0" fontId="10" fillId="33" borderId="22" xfId="0" applyFont="1" applyFill="1" applyBorder="1" applyAlignment="1">
      <alignment horizontal="center" wrapText="1"/>
    </xf>
    <xf numFmtId="0" fontId="0" fillId="33" borderId="0" xfId="53" applyFill="1" applyAlignment="1">
      <alignment vertical="top"/>
      <protection/>
    </xf>
    <xf numFmtId="0" fontId="0" fillId="32" borderId="0" xfId="53" applyFill="1">
      <alignment/>
      <protection/>
    </xf>
    <xf numFmtId="0" fontId="4" fillId="33" borderId="0" xfId="53" applyFont="1" applyFill="1">
      <alignment/>
      <protection/>
    </xf>
    <xf numFmtId="0" fontId="0" fillId="33" borderId="0" xfId="53" applyFill="1">
      <alignment/>
      <protection/>
    </xf>
    <xf numFmtId="0" fontId="0" fillId="33" borderId="0" xfId="53" applyFill="1" applyAlignment="1">
      <alignment horizontal="left" vertical="top" wrapText="1"/>
      <protection/>
    </xf>
    <xf numFmtId="0" fontId="0" fillId="32" borderId="0" xfId="53" applyFill="1" applyAlignment="1">
      <alignment vertical="top"/>
      <protection/>
    </xf>
    <xf numFmtId="0" fontId="0" fillId="33" borderId="0" xfId="53" applyFont="1" applyFill="1" applyAlignment="1">
      <alignment vertical="top"/>
      <protection/>
    </xf>
    <xf numFmtId="0" fontId="0" fillId="33" borderId="0" xfId="53" applyFont="1" applyFill="1" applyAlignment="1">
      <alignment horizontal="justify" vertical="top" wrapText="1"/>
      <protection/>
    </xf>
    <xf numFmtId="0" fontId="0" fillId="33" borderId="0" xfId="53" applyFill="1" applyAlignment="1">
      <alignment horizontal="justify" vertical="top" wrapText="1"/>
      <protection/>
    </xf>
    <xf numFmtId="0" fontId="10" fillId="33" borderId="10" xfId="0" applyFont="1" applyFill="1" applyBorder="1" applyAlignment="1">
      <alignment/>
    </xf>
    <xf numFmtId="0" fontId="10" fillId="33" borderId="10" xfId="0" applyFont="1" applyFill="1" applyBorder="1" applyAlignment="1">
      <alignment horizontal="center" vertical="top" wrapText="1"/>
    </xf>
    <xf numFmtId="0" fontId="10" fillId="32" borderId="0" xfId="0" applyFont="1" applyFill="1" applyBorder="1" applyAlignment="1">
      <alignment/>
    </xf>
    <xf numFmtId="0" fontId="10" fillId="33" borderId="24" xfId="0" applyFont="1" applyFill="1" applyBorder="1" applyAlignment="1">
      <alignment horizontal="center" vertical="top" wrapText="1"/>
    </xf>
    <xf numFmtId="0" fontId="10" fillId="32" borderId="0" xfId="0" applyFont="1" applyFill="1" applyAlignment="1">
      <alignment/>
    </xf>
    <xf numFmtId="0" fontId="10" fillId="33" borderId="10" xfId="0" applyFont="1" applyFill="1" applyBorder="1" applyAlignment="1">
      <alignment wrapText="1"/>
    </xf>
    <xf numFmtId="177" fontId="10" fillId="33" borderId="10" xfId="0" applyNumberFormat="1" applyFont="1" applyFill="1" applyBorder="1" applyAlignment="1">
      <alignment horizontal="center" vertical="top" wrapText="1"/>
    </xf>
    <xf numFmtId="192" fontId="10" fillId="33" borderId="24" xfId="0" applyNumberFormat="1" applyFont="1" applyFill="1" applyBorder="1" applyAlignment="1">
      <alignment horizontal="center" vertical="top" wrapText="1"/>
    </xf>
    <xf numFmtId="192" fontId="10" fillId="33" borderId="10" xfId="0" applyNumberFormat="1" applyFont="1" applyFill="1" applyBorder="1" applyAlignment="1">
      <alignment horizontal="center" vertical="top" wrapText="1"/>
    </xf>
    <xf numFmtId="0" fontId="10" fillId="33" borderId="24" xfId="0" applyNumberFormat="1" applyFont="1" applyFill="1" applyBorder="1" applyAlignment="1">
      <alignment horizontal="center" vertical="top" wrapText="1"/>
    </xf>
    <xf numFmtId="0" fontId="10" fillId="33" borderId="10" xfId="0" applyFont="1" applyFill="1" applyBorder="1" applyAlignment="1">
      <alignment vertical="top"/>
    </xf>
    <xf numFmtId="0" fontId="0" fillId="33" borderId="0" xfId="0" applyFont="1" applyFill="1" applyBorder="1" applyAlignment="1">
      <alignment horizontal="left" wrapText="1"/>
    </xf>
    <xf numFmtId="3" fontId="0" fillId="33" borderId="0" xfId="0" applyNumberFormat="1" applyFont="1" applyFill="1" applyBorder="1" applyAlignment="1">
      <alignment horizontal="center" wrapText="1"/>
    </xf>
    <xf numFmtId="0" fontId="27" fillId="33" borderId="0" xfId="0" applyFont="1" applyFill="1" applyAlignment="1">
      <alignment/>
    </xf>
    <xf numFmtId="0" fontId="27" fillId="33" borderId="0" xfId="0" applyFont="1" applyFill="1" applyBorder="1" applyAlignment="1">
      <alignment wrapText="1"/>
    </xf>
    <xf numFmtId="0" fontId="27" fillId="32" borderId="0" xfId="0" applyFont="1" applyFill="1" applyAlignment="1">
      <alignment/>
    </xf>
    <xf numFmtId="191" fontId="10" fillId="33" borderId="11" xfId="0" applyNumberFormat="1" applyFont="1" applyFill="1" applyBorder="1" applyAlignment="1">
      <alignment wrapText="1"/>
    </xf>
    <xf numFmtId="0" fontId="4" fillId="32" borderId="0" xfId="0" applyFont="1" applyFill="1" applyBorder="1" applyAlignment="1">
      <alignment vertical="top"/>
    </xf>
    <xf numFmtId="0" fontId="15" fillId="32" borderId="0" xfId="0" applyFont="1" applyFill="1" applyBorder="1" applyAlignment="1">
      <alignment/>
    </xf>
    <xf numFmtId="0" fontId="10" fillId="0" borderId="0" xfId="0" applyFont="1" applyFill="1" applyAlignment="1">
      <alignment/>
    </xf>
    <xf numFmtId="199" fontId="10" fillId="0" borderId="0" xfId="0" applyNumberFormat="1" applyFont="1" applyFill="1" applyBorder="1" applyAlignment="1">
      <alignment/>
    </xf>
    <xf numFmtId="0" fontId="0" fillId="33" borderId="0" xfId="53" applyFont="1" applyFill="1" applyAlignment="1">
      <alignment horizontal="left" vertical="top" wrapText="1"/>
      <protection/>
    </xf>
    <xf numFmtId="0" fontId="0" fillId="33" borderId="0" xfId="53" applyFill="1" applyAlignment="1">
      <alignment horizontal="left" vertical="top" wrapText="1"/>
      <protection/>
    </xf>
    <xf numFmtId="0" fontId="0" fillId="33" borderId="0" xfId="53" applyFill="1" applyAlignment="1">
      <alignment horizontal="justify" vertical="top" wrapText="1"/>
      <protection/>
    </xf>
    <xf numFmtId="0" fontId="0" fillId="33" borderId="0" xfId="53" applyFill="1" applyAlignment="1">
      <alignment horizontal="left" vertical="top"/>
      <protection/>
    </xf>
    <xf numFmtId="0" fontId="0" fillId="33" borderId="0" xfId="53" applyFont="1" applyFill="1" applyAlignment="1">
      <alignment horizontal="justify" vertical="top" wrapText="1"/>
      <protection/>
    </xf>
    <xf numFmtId="0" fontId="0" fillId="33" borderId="0" xfId="53" applyFont="1" applyFill="1" applyAlignment="1">
      <alignment horizontal="left" vertical="top" wrapText="1"/>
      <protection/>
    </xf>
    <xf numFmtId="0" fontId="0" fillId="33" borderId="0" xfId="53" applyFill="1" applyAlignment="1">
      <alignment horizontal="distributed" vertical="top"/>
      <protection/>
    </xf>
    <xf numFmtId="0" fontId="19" fillId="33" borderId="0" xfId="53" applyFont="1" applyFill="1" applyAlignment="1">
      <alignment horizontal="right" vertical="top"/>
      <protection/>
    </xf>
    <xf numFmtId="0" fontId="0" fillId="33" borderId="0" xfId="53" applyFont="1" applyFill="1" applyAlignment="1">
      <alignment horizontal="justify" vertical="distributed" wrapText="1"/>
      <protection/>
    </xf>
    <xf numFmtId="0" fontId="0" fillId="33" borderId="0" xfId="53" applyFill="1" applyAlignment="1">
      <alignment horizontal="justify" vertical="distributed" wrapText="1"/>
      <protection/>
    </xf>
    <xf numFmtId="0" fontId="0" fillId="33" borderId="0" xfId="53" applyFont="1" applyFill="1" applyAlignment="1">
      <alignment horizontal="distributed" vertical="top"/>
      <protection/>
    </xf>
    <xf numFmtId="0" fontId="0" fillId="33" borderId="0" xfId="53" applyFont="1" applyFill="1" applyAlignment="1">
      <alignment horizontal="left" vertical="top"/>
      <protection/>
    </xf>
    <xf numFmtId="0" fontId="22" fillId="33" borderId="0" xfId="53" applyFont="1" applyFill="1" applyAlignment="1">
      <alignment horizontal="center"/>
      <protection/>
    </xf>
    <xf numFmtId="0" fontId="19" fillId="33" borderId="0" xfId="0" applyFont="1" applyFill="1" applyAlignment="1">
      <alignment horizontal="right" vertical="top" wrapText="1"/>
    </xf>
    <xf numFmtId="0" fontId="0" fillId="34" borderId="25" xfId="0" applyFill="1" applyBorder="1" applyAlignment="1">
      <alignment horizontal="left" wrapText="1"/>
    </xf>
    <xf numFmtId="0" fontId="0" fillId="34" borderId="17" xfId="0" applyFont="1" applyFill="1" applyBorder="1" applyAlignment="1">
      <alignment horizontal="left" wrapText="1"/>
    </xf>
    <xf numFmtId="0" fontId="0" fillId="34" borderId="24" xfId="0" applyFont="1" applyFill="1" applyBorder="1" applyAlignment="1">
      <alignment horizontal="left" wrapText="1"/>
    </xf>
    <xf numFmtId="0" fontId="0" fillId="33" borderId="25" xfId="0" applyFont="1" applyFill="1" applyBorder="1" applyAlignment="1">
      <alignment horizontal="left" wrapText="1"/>
    </xf>
    <xf numFmtId="0" fontId="0" fillId="33" borderId="17" xfId="0" applyFont="1" applyFill="1" applyBorder="1" applyAlignment="1">
      <alignment horizontal="left" wrapText="1"/>
    </xf>
    <xf numFmtId="0" fontId="0" fillId="33" borderId="24" xfId="0" applyFont="1" applyFill="1" applyBorder="1" applyAlignment="1">
      <alignment horizontal="left" wrapText="1"/>
    </xf>
    <xf numFmtId="0" fontId="0" fillId="33" borderId="0" xfId="0" applyFont="1" applyFill="1" applyAlignment="1">
      <alignment horizontal="right"/>
    </xf>
    <xf numFmtId="0" fontId="0" fillId="34" borderId="25" xfId="0" applyFont="1" applyFill="1" applyBorder="1" applyAlignment="1">
      <alignment horizontal="left" wrapText="1"/>
    </xf>
    <xf numFmtId="0" fontId="0" fillId="33" borderId="25" xfId="0" applyFont="1" applyFill="1" applyBorder="1" applyAlignment="1">
      <alignment horizontal="left" wrapText="1"/>
    </xf>
    <xf numFmtId="182" fontId="0" fillId="34" borderId="2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0" fontId="5" fillId="33" borderId="25" xfId="0" applyFont="1" applyFill="1" applyBorder="1" applyAlignment="1">
      <alignment horizontal="left" wrapText="1"/>
    </xf>
    <xf numFmtId="0" fontId="5" fillId="33" borderId="17" xfId="0" applyFont="1" applyFill="1" applyBorder="1" applyAlignment="1">
      <alignment horizontal="left" wrapText="1"/>
    </xf>
    <xf numFmtId="0" fontId="9" fillId="32" borderId="0" xfId="0" applyFont="1" applyFill="1" applyAlignment="1">
      <alignment horizontal="left" wrapText="1"/>
    </xf>
    <xf numFmtId="0" fontId="5" fillId="32" borderId="0" xfId="0" applyFont="1" applyFill="1" applyAlignment="1">
      <alignment horizontal="left"/>
    </xf>
    <xf numFmtId="1" fontId="21" fillId="32" borderId="0" xfId="0" applyNumberFormat="1" applyFont="1" applyFill="1" applyAlignment="1">
      <alignment horizontal="left" vertical="top" wrapText="1"/>
    </xf>
    <xf numFmtId="0" fontId="0" fillId="33" borderId="14" xfId="0" applyFont="1" applyFill="1" applyBorder="1" applyAlignment="1">
      <alignment wrapText="1"/>
    </xf>
    <xf numFmtId="0" fontId="0" fillId="33" borderId="0" xfId="0" applyFont="1" applyFill="1" applyBorder="1" applyAlignment="1">
      <alignment wrapText="1"/>
    </xf>
    <xf numFmtId="186" fontId="10" fillId="4" borderId="17" xfId="0" applyNumberFormat="1" applyFont="1" applyFill="1" applyBorder="1" applyAlignment="1">
      <alignment horizontal="center"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22" xfId="0" applyFont="1" applyFill="1" applyBorder="1" applyAlignment="1">
      <alignment horizontal="right" wrapText="1"/>
    </xf>
    <xf numFmtId="0" fontId="0" fillId="4" borderId="14" xfId="0" applyFont="1" applyFill="1" applyBorder="1" applyAlignment="1">
      <alignment horizontal="right" wrapText="1"/>
    </xf>
    <xf numFmtId="14" fontId="0" fillId="34" borderId="25" xfId="0" applyNumberFormat="1" applyFont="1" applyFill="1" applyBorder="1" applyAlignment="1">
      <alignment horizontal="center" wrapText="1"/>
    </xf>
    <xf numFmtId="14" fontId="0" fillId="34" borderId="17" xfId="0" applyNumberFormat="1" applyFont="1" applyFill="1" applyBorder="1" applyAlignment="1">
      <alignment horizontal="center" wrapText="1"/>
    </xf>
    <xf numFmtId="14" fontId="0" fillId="34" borderId="24" xfId="0" applyNumberFormat="1" applyFont="1" applyFill="1" applyBorder="1" applyAlignment="1">
      <alignment horizontal="center" wrapText="1"/>
    </xf>
    <xf numFmtId="0" fontId="0" fillId="4" borderId="13" xfId="0" applyFont="1" applyFill="1" applyBorder="1" applyAlignment="1">
      <alignment horizontal="center" wrapText="1"/>
    </xf>
    <xf numFmtId="0" fontId="0" fillId="4" borderId="23" xfId="0" applyFont="1" applyFill="1" applyBorder="1" applyAlignment="1">
      <alignment horizontal="center" wrapText="1"/>
    </xf>
    <xf numFmtId="0" fontId="0" fillId="4" borderId="16" xfId="0" applyFont="1" applyFill="1" applyBorder="1" applyAlignment="1">
      <alignment horizontal="center" wrapText="1"/>
    </xf>
    <xf numFmtId="0" fontId="0" fillId="33" borderId="22" xfId="0" applyFont="1" applyFill="1" applyBorder="1" applyAlignment="1">
      <alignment horizontal="left" wrapText="1"/>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182" fontId="0" fillId="34" borderId="2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180" fontId="5" fillId="33" borderId="17" xfId="0" applyNumberFormat="1" applyFont="1" applyFill="1" applyBorder="1" applyAlignment="1">
      <alignment horizontal="center" wrapText="1"/>
    </xf>
    <xf numFmtId="180" fontId="5" fillId="33" borderId="24" xfId="0" applyNumberFormat="1" applyFont="1" applyFill="1" applyBorder="1" applyAlignment="1">
      <alignment horizontal="center" wrapText="1"/>
    </xf>
    <xf numFmtId="0" fontId="0" fillId="4" borderId="13" xfId="43" applyNumberFormat="1" applyFont="1" applyFill="1" applyBorder="1" applyAlignment="1">
      <alignment horizontal="center" vertical="top" wrapText="1"/>
    </xf>
    <xf numFmtId="0" fontId="0" fillId="4" borderId="23" xfId="43" applyNumberFormat="1" applyFont="1" applyFill="1" applyBorder="1" applyAlignment="1">
      <alignment horizontal="center" vertical="top" wrapText="1"/>
    </xf>
    <xf numFmtId="0" fontId="0" fillId="4" borderId="16" xfId="43" applyNumberFormat="1" applyFont="1" applyFill="1" applyBorder="1" applyAlignment="1">
      <alignment horizontal="center" vertical="top" wrapText="1"/>
    </xf>
    <xf numFmtId="0" fontId="0" fillId="4" borderId="22"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0" fontId="0" fillId="4" borderId="15" xfId="43" applyNumberFormat="1" applyFont="1" applyFill="1" applyBorder="1" applyAlignment="1">
      <alignment horizontal="center" vertical="top" wrapText="1"/>
    </xf>
    <xf numFmtId="178" fontId="10" fillId="4" borderId="23" xfId="0" applyNumberFormat="1" applyFont="1" applyFill="1" applyBorder="1" applyAlignment="1">
      <alignment horizontal="left" wrapText="1"/>
    </xf>
    <xf numFmtId="178" fontId="10" fillId="4" borderId="16" xfId="0" applyNumberFormat="1" applyFont="1" applyFill="1" applyBorder="1" applyAlignment="1">
      <alignment horizontal="left" wrapText="1"/>
    </xf>
    <xf numFmtId="182" fontId="0" fillId="33" borderId="23" xfId="0" applyNumberFormat="1" applyFont="1" applyFill="1" applyBorder="1" applyAlignment="1">
      <alignment horizontal="right" wrapText="1"/>
    </xf>
    <xf numFmtId="14" fontId="0" fillId="35" borderId="0" xfId="0" applyNumberFormat="1" applyFont="1" applyFill="1" applyAlignment="1">
      <alignment horizontal="center"/>
    </xf>
    <xf numFmtId="14" fontId="0" fillId="4" borderId="0" xfId="0" applyNumberFormat="1" applyFont="1" applyFill="1" applyAlignment="1">
      <alignment horizontal="center"/>
    </xf>
    <xf numFmtId="176" fontId="0" fillId="33" borderId="14" xfId="0" applyNumberFormat="1" applyFont="1" applyFill="1" applyBorder="1" applyAlignment="1">
      <alignment horizontal="center" wrapText="1"/>
    </xf>
    <xf numFmtId="0" fontId="3" fillId="33" borderId="0" xfId="0" applyFont="1" applyFill="1" applyAlignment="1">
      <alignment horizontal="center" wrapText="1"/>
    </xf>
    <xf numFmtId="182" fontId="0" fillId="33" borderId="13" xfId="0" applyNumberFormat="1" applyFont="1" applyFill="1" applyBorder="1" applyAlignment="1">
      <alignment horizontal="right" wrapText="1"/>
    </xf>
    <xf numFmtId="182" fontId="0" fillId="33" borderId="16" xfId="0" applyNumberFormat="1" applyFont="1" applyFill="1" applyBorder="1" applyAlignment="1">
      <alignment horizontal="right" wrapText="1"/>
    </xf>
    <xf numFmtId="182" fontId="0" fillId="33" borderId="25" xfId="0" applyNumberFormat="1" applyFont="1" applyFill="1" applyBorder="1" applyAlignment="1">
      <alignment horizontal="right" wrapText="1"/>
    </xf>
    <xf numFmtId="182" fontId="0" fillId="33" borderId="17" xfId="0" applyNumberFormat="1" applyFont="1" applyFill="1" applyBorder="1" applyAlignment="1">
      <alignment horizontal="right" wrapText="1"/>
    </xf>
    <xf numFmtId="182" fontId="0" fillId="33" borderId="24" xfId="0" applyNumberFormat="1" applyFont="1" applyFill="1" applyBorder="1" applyAlignment="1">
      <alignment horizontal="right" wrapText="1"/>
    </xf>
    <xf numFmtId="0" fontId="0" fillId="33" borderId="13" xfId="0" applyFont="1" applyFill="1" applyBorder="1" applyAlignment="1">
      <alignment horizontal="left" wrapText="1"/>
    </xf>
    <xf numFmtId="0" fontId="0" fillId="33" borderId="23" xfId="0" applyFont="1" applyFill="1" applyBorder="1" applyAlignment="1">
      <alignment horizontal="left" wrapText="1"/>
    </xf>
    <xf numFmtId="0" fontId="0" fillId="33" borderId="16" xfId="0" applyFont="1" applyFill="1" applyBorder="1" applyAlignment="1">
      <alignment horizontal="left" wrapText="1"/>
    </xf>
    <xf numFmtId="182" fontId="0" fillId="34" borderId="14"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182" fontId="0" fillId="34" borderId="14"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182" fontId="0" fillId="34" borderId="22" xfId="0" applyNumberFormat="1" applyFont="1" applyFill="1" applyBorder="1" applyAlignment="1">
      <alignment horizontal="right" wrapText="1"/>
    </xf>
    <xf numFmtId="0" fontId="7" fillId="33" borderId="13" xfId="0" applyFont="1" applyFill="1" applyBorder="1" applyAlignment="1">
      <alignment horizontal="left" wrapText="1"/>
    </xf>
    <xf numFmtId="0" fontId="7" fillId="33" borderId="23" xfId="0" applyFont="1" applyFill="1" applyBorder="1" applyAlignment="1">
      <alignment horizontal="left" wrapText="1"/>
    </xf>
    <xf numFmtId="0" fontId="7" fillId="33" borderId="16" xfId="0" applyFont="1" applyFill="1" applyBorder="1" applyAlignment="1">
      <alignment horizontal="left" wrapText="1"/>
    </xf>
    <xf numFmtId="182" fontId="7" fillId="33" borderId="13" xfId="0" applyNumberFormat="1" applyFont="1" applyFill="1" applyBorder="1" applyAlignment="1">
      <alignment horizontal="right" wrapText="1"/>
    </xf>
    <xf numFmtId="182" fontId="7" fillId="33" borderId="23" xfId="0" applyNumberFormat="1" applyFont="1" applyFill="1" applyBorder="1" applyAlignment="1">
      <alignment horizontal="right" wrapText="1"/>
    </xf>
    <xf numFmtId="182" fontId="7" fillId="33" borderId="16" xfId="0" applyNumberFormat="1" applyFont="1" applyFill="1" applyBorder="1" applyAlignment="1">
      <alignment horizontal="right" wrapText="1"/>
    </xf>
    <xf numFmtId="182" fontId="5" fillId="33" borderId="17" xfId="0" applyNumberFormat="1" applyFont="1" applyFill="1" applyBorder="1" applyAlignment="1">
      <alignment horizontal="right" wrapText="1"/>
    </xf>
    <xf numFmtId="182" fontId="5" fillId="33" borderId="24" xfId="0" applyNumberFormat="1" applyFont="1" applyFill="1" applyBorder="1" applyAlignment="1">
      <alignment horizontal="right" wrapText="1"/>
    </xf>
    <xf numFmtId="182" fontId="0" fillId="33" borderId="22"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0" fontId="7" fillId="33" borderId="10" xfId="0" applyFont="1" applyFill="1" applyBorder="1" applyAlignment="1">
      <alignment horizontal="left" wrapText="1"/>
    </xf>
    <xf numFmtId="0" fontId="0" fillId="4" borderId="22" xfId="0" applyFont="1" applyFill="1" applyBorder="1" applyAlignment="1">
      <alignment horizontal="right" vertical="top" wrapText="1"/>
    </xf>
    <xf numFmtId="0" fontId="0" fillId="4" borderId="14" xfId="0" applyFont="1" applyFill="1" applyBorder="1" applyAlignment="1">
      <alignment horizontal="right" vertical="top" wrapText="1"/>
    </xf>
    <xf numFmtId="182" fontId="7" fillId="33" borderId="10" xfId="0" applyNumberFormat="1" applyFont="1" applyFill="1" applyBorder="1" applyAlignment="1">
      <alignment horizontal="right" wrapText="1"/>
    </xf>
    <xf numFmtId="0" fontId="27" fillId="33" borderId="14" xfId="0" applyFont="1" applyFill="1" applyBorder="1" applyAlignment="1">
      <alignment wrapText="1"/>
    </xf>
    <xf numFmtId="190" fontId="0" fillId="34" borderId="25" xfId="0" applyNumberFormat="1" applyFont="1" applyFill="1" applyBorder="1" applyAlignment="1">
      <alignment horizontal="right" wrapText="1"/>
    </xf>
    <xf numFmtId="190" fontId="0" fillId="34" borderId="17" xfId="0" applyNumberFormat="1" applyFont="1" applyFill="1" applyBorder="1" applyAlignment="1">
      <alignment horizontal="right" wrapText="1"/>
    </xf>
    <xf numFmtId="190" fontId="0" fillId="34" borderId="24" xfId="0" applyNumberFormat="1" applyFont="1" applyFill="1" applyBorder="1" applyAlignment="1">
      <alignment horizontal="right" wrapText="1"/>
    </xf>
    <xf numFmtId="0" fontId="5" fillId="33" borderId="17" xfId="0" applyFont="1" applyFill="1" applyBorder="1" applyAlignment="1">
      <alignment horizontal="center" wrapText="1"/>
    </xf>
    <xf numFmtId="0" fontId="5" fillId="33" borderId="24" xfId="0" applyFont="1" applyFill="1" applyBorder="1" applyAlignment="1">
      <alignment horizontal="center" wrapText="1"/>
    </xf>
    <xf numFmtId="182" fontId="0" fillId="34" borderId="15" xfId="0" applyNumberFormat="1" applyFont="1" applyFill="1" applyBorder="1" applyAlignment="1">
      <alignment horizontal="right" wrapText="1"/>
    </xf>
    <xf numFmtId="190" fontId="0" fillId="34" borderId="25" xfId="0" applyNumberFormat="1" applyFont="1" applyFill="1" applyBorder="1" applyAlignment="1">
      <alignment horizontal="right" wrapText="1"/>
    </xf>
    <xf numFmtId="190" fontId="0" fillId="34" borderId="17" xfId="0" applyNumberFormat="1" applyFont="1" applyFill="1" applyBorder="1" applyAlignment="1">
      <alignment horizontal="right" wrapText="1"/>
    </xf>
    <xf numFmtId="190" fontId="0" fillId="34" borderId="24" xfId="0" applyNumberFormat="1" applyFont="1" applyFill="1" applyBorder="1" applyAlignment="1">
      <alignment horizontal="right" wrapText="1"/>
    </xf>
    <xf numFmtId="186" fontId="0" fillId="4" borderId="17" xfId="0" applyNumberFormat="1" applyFont="1" applyFill="1" applyBorder="1" applyAlignment="1">
      <alignment horizontal="center" vertical="top" wrapText="1"/>
    </xf>
    <xf numFmtId="198" fontId="0" fillId="4" borderId="22" xfId="0" applyNumberFormat="1" applyFont="1" applyFill="1" applyBorder="1" applyAlignment="1">
      <alignment horizontal="center" vertical="top" wrapText="1"/>
    </xf>
    <xf numFmtId="198" fontId="0" fillId="4" borderId="14" xfId="0" applyNumberFormat="1" applyFont="1" applyFill="1" applyBorder="1" applyAlignment="1">
      <alignment horizontal="center" vertical="top" wrapText="1"/>
    </xf>
    <xf numFmtId="198" fontId="0" fillId="4" borderId="15" xfId="0" applyNumberFormat="1" applyFont="1" applyFill="1" applyBorder="1" applyAlignment="1">
      <alignment horizontal="center" vertical="top" wrapText="1"/>
    </xf>
    <xf numFmtId="0" fontId="7" fillId="33" borderId="25" xfId="0" applyFont="1" applyFill="1" applyBorder="1" applyAlignment="1">
      <alignment horizontal="left" wrapText="1"/>
    </xf>
    <xf numFmtId="0" fontId="7" fillId="33" borderId="17" xfId="0" applyFont="1" applyFill="1" applyBorder="1" applyAlignment="1">
      <alignment horizontal="left" wrapText="1"/>
    </xf>
    <xf numFmtId="0" fontId="7" fillId="33" borderId="24" xfId="0" applyFont="1" applyFill="1" applyBorder="1" applyAlignment="1">
      <alignment horizontal="left" wrapText="1"/>
    </xf>
    <xf numFmtId="182" fontId="7" fillId="33" borderId="25" xfId="0" applyNumberFormat="1" applyFont="1" applyFill="1" applyBorder="1" applyAlignment="1">
      <alignment horizontal="right" wrapText="1"/>
    </xf>
    <xf numFmtId="182" fontId="7" fillId="33" borderId="17" xfId="0" applyNumberFormat="1" applyFont="1" applyFill="1" applyBorder="1" applyAlignment="1">
      <alignment horizontal="right" wrapText="1"/>
    </xf>
    <xf numFmtId="182" fontId="7" fillId="33" borderId="24" xfId="0" applyNumberFormat="1" applyFont="1" applyFill="1" applyBorder="1" applyAlignment="1">
      <alignment horizontal="right" wrapText="1"/>
    </xf>
    <xf numFmtId="0" fontId="0" fillId="33" borderId="14" xfId="0" applyFont="1" applyFill="1" applyBorder="1" applyAlignment="1">
      <alignment horizontal="center" wrapText="1"/>
    </xf>
    <xf numFmtId="0" fontId="0" fillId="36" borderId="14" xfId="0" applyFont="1" applyFill="1" applyBorder="1" applyAlignment="1">
      <alignment horizontal="center" wrapText="1"/>
    </xf>
    <xf numFmtId="0" fontId="0" fillId="36" borderId="14" xfId="0" applyFont="1" applyFill="1" applyBorder="1" applyAlignment="1">
      <alignment horizontal="center" wrapText="1"/>
    </xf>
    <xf numFmtId="178" fontId="0" fillId="36" borderId="14" xfId="0" applyNumberFormat="1" applyFont="1" applyFill="1" applyBorder="1" applyAlignment="1">
      <alignment horizontal="center"/>
    </xf>
    <xf numFmtId="0" fontId="0" fillId="33" borderId="0" xfId="0" applyFont="1" applyFill="1" applyAlignment="1">
      <alignment horizontal="left" wrapText="1"/>
    </xf>
    <xf numFmtId="0" fontId="4" fillId="33" borderId="0" xfId="0" applyFont="1" applyFill="1" applyAlignment="1">
      <alignment horizontal="center" vertical="top" wrapText="1"/>
    </xf>
    <xf numFmtId="0" fontId="10" fillId="33" borderId="0" xfId="0" applyFont="1" applyFill="1" applyAlignment="1">
      <alignment horizontal="left" vertical="top" wrapText="1"/>
    </xf>
    <xf numFmtId="49" fontId="12" fillId="32" borderId="26" xfId="0" applyNumberFormat="1" applyFont="1" applyFill="1" applyBorder="1" applyAlignment="1">
      <alignment horizontal="center"/>
    </xf>
    <xf numFmtId="49" fontId="12" fillId="32" borderId="27" xfId="0" applyNumberFormat="1" applyFont="1" applyFill="1" applyBorder="1" applyAlignment="1">
      <alignment horizontal="center"/>
    </xf>
    <xf numFmtId="198" fontId="10" fillId="4" borderId="22" xfId="0" applyNumberFormat="1" applyFont="1" applyFill="1" applyBorder="1" applyAlignment="1">
      <alignment horizontal="center" wrapText="1"/>
    </xf>
    <xf numFmtId="198" fontId="10" fillId="4" borderId="14" xfId="0" applyNumberFormat="1" applyFont="1" applyFill="1" applyBorder="1" applyAlignment="1">
      <alignment horizontal="center" wrapText="1"/>
    </xf>
    <xf numFmtId="198" fontId="10" fillId="4" borderId="15" xfId="0" applyNumberFormat="1" applyFont="1" applyFill="1" applyBorder="1" applyAlignment="1">
      <alignment horizontal="center" wrapText="1"/>
    </xf>
    <xf numFmtId="0" fontId="0" fillId="33" borderId="0" xfId="0" applyFill="1" applyAlignment="1">
      <alignment horizontal="right" wrapText="1"/>
    </xf>
    <xf numFmtId="178" fontId="0" fillId="33" borderId="14" xfId="0" applyNumberFormat="1" applyFont="1" applyFill="1" applyBorder="1" applyAlignment="1">
      <alignment horizontal="center"/>
    </xf>
    <xf numFmtId="0" fontId="0" fillId="33" borderId="14" xfId="0" applyFont="1" applyFill="1" applyBorder="1" applyAlignment="1">
      <alignment horizontal="center" wrapText="1"/>
    </xf>
    <xf numFmtId="190" fontId="10" fillId="34" borderId="22" xfId="0" applyNumberFormat="1" applyFont="1" applyFill="1" applyBorder="1" applyAlignment="1">
      <alignment horizontal="right" wrapText="1"/>
    </xf>
    <xf numFmtId="190" fontId="10" fillId="34" borderId="14" xfId="0" applyNumberFormat="1" applyFont="1" applyFill="1" applyBorder="1" applyAlignment="1">
      <alignment horizontal="right" wrapText="1"/>
    </xf>
    <xf numFmtId="190" fontId="10" fillId="34" borderId="15" xfId="0" applyNumberFormat="1" applyFont="1" applyFill="1" applyBorder="1" applyAlignment="1">
      <alignment horizontal="right" wrapText="1"/>
    </xf>
    <xf numFmtId="0" fontId="10" fillId="33" borderId="25" xfId="0" applyFont="1" applyFill="1" applyBorder="1" applyAlignment="1">
      <alignment horizontal="left" wrapText="1"/>
    </xf>
    <xf numFmtId="0" fontId="10" fillId="33" borderId="17" xfId="0" applyFont="1" applyFill="1" applyBorder="1" applyAlignment="1">
      <alignment horizontal="left" wrapText="1"/>
    </xf>
    <xf numFmtId="0" fontId="10" fillId="33" borderId="24" xfId="0" applyFont="1" applyFill="1" applyBorder="1" applyAlignment="1">
      <alignment horizontal="left" wrapText="1"/>
    </xf>
    <xf numFmtId="190" fontId="10" fillId="34" borderId="25" xfId="0" applyNumberFormat="1" applyFont="1" applyFill="1" applyBorder="1" applyAlignment="1">
      <alignment horizontal="right" wrapText="1"/>
    </xf>
    <xf numFmtId="190" fontId="10" fillId="34" borderId="17" xfId="0" applyNumberFormat="1" applyFont="1" applyFill="1" applyBorder="1" applyAlignment="1">
      <alignment horizontal="right" wrapText="1"/>
    </xf>
    <xf numFmtId="190" fontId="10" fillId="34" borderId="24" xfId="0" applyNumberFormat="1" applyFont="1" applyFill="1" applyBorder="1" applyAlignment="1">
      <alignment horizontal="right" wrapText="1"/>
    </xf>
    <xf numFmtId="182" fontId="10" fillId="34" borderId="25" xfId="0" applyNumberFormat="1" applyFont="1" applyFill="1" applyBorder="1" applyAlignment="1">
      <alignment horizontal="right" wrapText="1"/>
    </xf>
    <xf numFmtId="182" fontId="10" fillId="34" borderId="17" xfId="0" applyNumberFormat="1" applyFont="1" applyFill="1" applyBorder="1" applyAlignment="1">
      <alignment horizontal="right" wrapText="1"/>
    </xf>
    <xf numFmtId="182" fontId="10" fillId="34" borderId="24" xfId="0" applyNumberFormat="1" applyFont="1" applyFill="1" applyBorder="1" applyAlignment="1">
      <alignment horizontal="right" wrapText="1"/>
    </xf>
    <xf numFmtId="182" fontId="10" fillId="33" borderId="25" xfId="0" applyNumberFormat="1" applyFont="1" applyFill="1" applyBorder="1" applyAlignment="1">
      <alignment horizontal="right" wrapText="1"/>
    </xf>
    <xf numFmtId="182" fontId="10" fillId="33" borderId="17" xfId="0" applyNumberFormat="1" applyFont="1" applyFill="1" applyBorder="1" applyAlignment="1">
      <alignment horizontal="right" wrapText="1"/>
    </xf>
    <xf numFmtId="182" fontId="10" fillId="33" borderId="24" xfId="0" applyNumberFormat="1" applyFont="1" applyFill="1" applyBorder="1" applyAlignment="1">
      <alignment horizontal="right" wrapText="1"/>
    </xf>
    <xf numFmtId="182" fontId="0" fillId="34" borderId="25" xfId="0" applyNumberFormat="1" applyFont="1" applyFill="1" applyBorder="1" applyAlignment="1">
      <alignment horizontal="right" wrapText="1"/>
    </xf>
    <xf numFmtId="182" fontId="0" fillId="34" borderId="17" xfId="0" applyNumberFormat="1" applyFont="1" applyFill="1" applyBorder="1" applyAlignment="1">
      <alignment horizontal="right" wrapText="1"/>
    </xf>
    <xf numFmtId="182" fontId="0" fillId="34" borderId="24" xfId="0" applyNumberFormat="1" applyFont="1" applyFill="1" applyBorder="1" applyAlignment="1">
      <alignment horizontal="right" wrapText="1"/>
    </xf>
    <xf numFmtId="188" fontId="10" fillId="33" borderId="14" xfId="0" applyNumberFormat="1" applyFont="1" applyFill="1" applyBorder="1" applyAlignment="1">
      <alignment horizontal="left" wrapText="1"/>
    </xf>
    <xf numFmtId="0" fontId="10" fillId="33" borderId="14" xfId="0" applyFont="1" applyFill="1" applyBorder="1" applyAlignment="1">
      <alignment wrapText="1"/>
    </xf>
    <xf numFmtId="0" fontId="10" fillId="33" borderId="0" xfId="0" applyFont="1" applyFill="1" applyBorder="1" applyAlignment="1">
      <alignment wrapText="1"/>
    </xf>
    <xf numFmtId="0" fontId="10" fillId="4" borderId="11" xfId="0" applyFont="1" applyFill="1" applyBorder="1" applyAlignment="1">
      <alignment horizontal="center" vertical="top" wrapText="1"/>
    </xf>
    <xf numFmtId="0" fontId="10" fillId="4" borderId="12" xfId="0" applyFont="1" applyFill="1" applyBorder="1" applyAlignment="1">
      <alignment horizontal="center" vertical="top" wrapText="1"/>
    </xf>
    <xf numFmtId="198" fontId="10" fillId="33" borderId="0" xfId="0" applyNumberFormat="1" applyFont="1" applyFill="1" applyAlignment="1">
      <alignment horizontal="left" wrapText="1"/>
    </xf>
    <xf numFmtId="182" fontId="10" fillId="34" borderId="22" xfId="0" applyNumberFormat="1" applyFont="1" applyFill="1" applyBorder="1" applyAlignment="1">
      <alignment horizontal="right" wrapText="1"/>
    </xf>
    <xf numFmtId="182" fontId="10" fillId="34" borderId="14" xfId="0" applyNumberFormat="1" applyFont="1" applyFill="1" applyBorder="1" applyAlignment="1">
      <alignment horizontal="right" wrapText="1"/>
    </xf>
    <xf numFmtId="182" fontId="10" fillId="34" borderId="15" xfId="0" applyNumberFormat="1" applyFont="1" applyFill="1" applyBorder="1" applyAlignment="1">
      <alignment horizontal="right" wrapText="1"/>
    </xf>
    <xf numFmtId="0" fontId="10" fillId="4" borderId="25" xfId="0" applyFont="1" applyFill="1" applyBorder="1" applyAlignment="1">
      <alignment horizontal="center" wrapText="1"/>
    </xf>
    <xf numFmtId="0" fontId="10" fillId="4" borderId="17" xfId="0" applyFont="1" applyFill="1" applyBorder="1" applyAlignment="1">
      <alignment horizontal="center" wrapText="1"/>
    </xf>
    <xf numFmtId="0" fontId="10" fillId="4" borderId="24" xfId="0" applyFont="1" applyFill="1" applyBorder="1" applyAlignment="1">
      <alignment horizontal="center" wrapText="1"/>
    </xf>
    <xf numFmtId="0" fontId="0" fillId="33" borderId="0" xfId="0" applyFont="1" applyFill="1" applyAlignment="1">
      <alignment horizontal="left" wrapText="1"/>
    </xf>
    <xf numFmtId="188" fontId="10" fillId="4" borderId="23" xfId="0" applyNumberFormat="1" applyFont="1" applyFill="1" applyBorder="1" applyAlignment="1">
      <alignment horizontal="right" vertical="top" wrapText="1"/>
    </xf>
    <xf numFmtId="198" fontId="10" fillId="4" borderId="22" xfId="0" applyNumberFormat="1" applyFont="1" applyFill="1" applyBorder="1" applyAlignment="1">
      <alignment horizontal="center" vertical="top" wrapText="1"/>
    </xf>
    <xf numFmtId="198" fontId="10" fillId="4" borderId="14" xfId="0" applyNumberFormat="1" applyFont="1" applyFill="1" applyBorder="1" applyAlignment="1">
      <alignment horizontal="center" vertical="top" wrapText="1"/>
    </xf>
    <xf numFmtId="0" fontId="10" fillId="33" borderId="22" xfId="0" applyFont="1" applyFill="1" applyBorder="1" applyAlignment="1">
      <alignment horizontal="left" wrapText="1"/>
    </xf>
    <xf numFmtId="0" fontId="10" fillId="33" borderId="14" xfId="0" applyFont="1" applyFill="1" applyBorder="1" applyAlignment="1">
      <alignment horizontal="left" wrapText="1"/>
    </xf>
    <xf numFmtId="0" fontId="10" fillId="33" borderId="15" xfId="0" applyFont="1" applyFill="1" applyBorder="1" applyAlignment="1">
      <alignment horizontal="left" wrapText="1"/>
    </xf>
    <xf numFmtId="0" fontId="10" fillId="4" borderId="13" xfId="43" applyNumberFormat="1" applyFont="1" applyFill="1" applyBorder="1" applyAlignment="1">
      <alignment horizontal="center" vertical="top" wrapText="1"/>
    </xf>
    <xf numFmtId="0" fontId="10" fillId="4" borderId="23" xfId="43" applyNumberFormat="1" applyFont="1" applyFill="1" applyBorder="1" applyAlignment="1">
      <alignment horizontal="center" vertical="top" wrapText="1"/>
    </xf>
    <xf numFmtId="0" fontId="10" fillId="4" borderId="16" xfId="43" applyNumberFormat="1" applyFont="1" applyFill="1" applyBorder="1" applyAlignment="1">
      <alignment horizontal="center" vertical="top" wrapText="1"/>
    </xf>
    <xf numFmtId="0" fontId="10" fillId="4" borderId="22" xfId="43" applyNumberFormat="1" applyFont="1" applyFill="1" applyBorder="1" applyAlignment="1">
      <alignment horizontal="center" vertical="top" wrapText="1"/>
    </xf>
    <xf numFmtId="0" fontId="10" fillId="4" borderId="14" xfId="43" applyNumberFormat="1" applyFont="1" applyFill="1" applyBorder="1" applyAlignment="1">
      <alignment horizontal="center" vertical="top" wrapText="1"/>
    </xf>
    <xf numFmtId="0" fontId="10" fillId="4" borderId="15" xfId="43" applyNumberFormat="1" applyFont="1" applyFill="1" applyBorder="1" applyAlignment="1">
      <alignment horizontal="center" vertical="top" wrapText="1"/>
    </xf>
    <xf numFmtId="182" fontId="10" fillId="33" borderId="22" xfId="0" applyNumberFormat="1" applyFont="1" applyFill="1" applyBorder="1" applyAlignment="1">
      <alignment horizontal="right" wrapText="1"/>
    </xf>
    <xf numFmtId="182" fontId="10" fillId="33" borderId="14" xfId="0" applyNumberFormat="1" applyFont="1" applyFill="1" applyBorder="1" applyAlignment="1">
      <alignment horizontal="right" wrapText="1"/>
    </xf>
    <xf numFmtId="182" fontId="10" fillId="33" borderId="15" xfId="0" applyNumberFormat="1" applyFont="1" applyFill="1" applyBorder="1" applyAlignment="1">
      <alignment horizontal="right" wrapText="1"/>
    </xf>
    <xf numFmtId="182" fontId="10" fillId="33" borderId="13" xfId="0" applyNumberFormat="1" applyFont="1" applyFill="1" applyBorder="1" applyAlignment="1">
      <alignment horizontal="right" wrapText="1"/>
    </xf>
    <xf numFmtId="182" fontId="10" fillId="33" borderId="23" xfId="0" applyNumberFormat="1" applyFont="1" applyFill="1" applyBorder="1" applyAlignment="1">
      <alignment horizontal="right" wrapText="1"/>
    </xf>
    <xf numFmtId="182" fontId="10" fillId="33" borderId="16" xfId="0" applyNumberFormat="1" applyFont="1" applyFill="1" applyBorder="1" applyAlignment="1">
      <alignment horizontal="right" wrapText="1"/>
    </xf>
    <xf numFmtId="0" fontId="10" fillId="33" borderId="13" xfId="0" applyFont="1" applyFill="1" applyBorder="1" applyAlignment="1">
      <alignment horizontal="left" wrapText="1"/>
    </xf>
    <xf numFmtId="0" fontId="10" fillId="33" borderId="23" xfId="0" applyFont="1" applyFill="1" applyBorder="1" applyAlignment="1">
      <alignment horizontal="left" wrapText="1"/>
    </xf>
    <xf numFmtId="190" fontId="10" fillId="33" borderId="13" xfId="0" applyNumberFormat="1" applyFont="1" applyFill="1" applyBorder="1" applyAlignment="1">
      <alignment horizontal="right" wrapText="1"/>
    </xf>
    <xf numFmtId="190" fontId="10" fillId="33" borderId="23" xfId="0" applyNumberFormat="1" applyFont="1" applyFill="1" applyBorder="1" applyAlignment="1">
      <alignment horizontal="right" wrapText="1"/>
    </xf>
    <xf numFmtId="190" fontId="10" fillId="33" borderId="16" xfId="0" applyNumberFormat="1" applyFont="1" applyFill="1" applyBorder="1" applyAlignment="1">
      <alignment horizontal="right" wrapText="1"/>
    </xf>
    <xf numFmtId="190" fontId="10" fillId="33" borderId="25" xfId="0" applyNumberFormat="1" applyFont="1" applyFill="1" applyBorder="1" applyAlignment="1">
      <alignment horizontal="right" wrapText="1"/>
    </xf>
    <xf numFmtId="190" fontId="10" fillId="33" borderId="17" xfId="0" applyNumberFormat="1" applyFont="1" applyFill="1" applyBorder="1" applyAlignment="1">
      <alignment horizontal="right" wrapText="1"/>
    </xf>
    <xf numFmtId="190" fontId="10" fillId="33" borderId="24" xfId="0" applyNumberFormat="1" applyFont="1" applyFill="1" applyBorder="1" applyAlignment="1">
      <alignment horizontal="right" wrapText="1"/>
    </xf>
    <xf numFmtId="0" fontId="10" fillId="33" borderId="16" xfId="0" applyFont="1" applyFill="1" applyBorder="1" applyAlignment="1">
      <alignment horizontal="left" wrapText="1"/>
    </xf>
    <xf numFmtId="182" fontId="10" fillId="0" borderId="25" xfId="0" applyNumberFormat="1" applyFont="1" applyFill="1" applyBorder="1" applyAlignment="1">
      <alignment horizontal="right" wrapText="1"/>
    </xf>
    <xf numFmtId="182" fontId="10" fillId="0" borderId="17" xfId="0" applyNumberFormat="1" applyFont="1" applyFill="1" applyBorder="1" applyAlignment="1">
      <alignment horizontal="right" wrapText="1"/>
    </xf>
    <xf numFmtId="182" fontId="10" fillId="0" borderId="24" xfId="0" applyNumberFormat="1" applyFont="1" applyFill="1" applyBorder="1" applyAlignment="1">
      <alignment horizontal="right" wrapText="1"/>
    </xf>
    <xf numFmtId="198" fontId="10" fillId="4" borderId="15" xfId="0" applyNumberFormat="1" applyFont="1" applyFill="1" applyBorder="1" applyAlignment="1">
      <alignment horizontal="center" vertical="top" wrapText="1"/>
    </xf>
    <xf numFmtId="182" fontId="0" fillId="32" borderId="0" xfId="0" applyNumberFormat="1" applyFont="1" applyFill="1" applyBorder="1" applyAlignment="1">
      <alignment horizontal="left" wrapText="1"/>
    </xf>
    <xf numFmtId="0" fontId="10" fillId="33" borderId="0" xfId="0" applyFont="1" applyFill="1" applyAlignment="1">
      <alignment vertical="top" wrapText="1"/>
    </xf>
    <xf numFmtId="0" fontId="10" fillId="32" borderId="0" xfId="0" applyFont="1" applyFill="1" applyBorder="1" applyAlignment="1">
      <alignment horizontal="left" wrapText="1"/>
    </xf>
    <xf numFmtId="0" fontId="18" fillId="32" borderId="0" xfId="0" applyFont="1" applyFill="1" applyBorder="1" applyAlignment="1">
      <alignment horizontal="left" wrapText="1"/>
    </xf>
    <xf numFmtId="0" fontId="12" fillId="32" borderId="0" xfId="0" applyFont="1" applyFill="1" applyBorder="1" applyAlignment="1">
      <alignment horizontal="left" wrapText="1"/>
    </xf>
    <xf numFmtId="182" fontId="10" fillId="34" borderId="25" xfId="0" applyNumberFormat="1" applyFont="1" applyFill="1" applyBorder="1" applyAlignment="1">
      <alignment horizontal="center" wrapText="1"/>
    </xf>
    <xf numFmtId="182" fontId="10" fillId="34" borderId="24" xfId="0" applyNumberFormat="1" applyFont="1" applyFill="1" applyBorder="1" applyAlignment="1">
      <alignment horizontal="center" wrapText="1"/>
    </xf>
    <xf numFmtId="182" fontId="10" fillId="33" borderId="13" xfId="0" applyNumberFormat="1" applyFont="1" applyFill="1" applyBorder="1" applyAlignment="1">
      <alignment horizontal="center" wrapText="1"/>
    </xf>
    <xf numFmtId="182" fontId="10" fillId="33" borderId="16" xfId="0" applyNumberFormat="1" applyFont="1" applyFill="1" applyBorder="1" applyAlignment="1">
      <alignment horizontal="center" wrapText="1"/>
    </xf>
    <xf numFmtId="182" fontId="10" fillId="33" borderId="22" xfId="0" applyNumberFormat="1" applyFont="1" applyFill="1" applyBorder="1" applyAlignment="1">
      <alignment horizontal="center" wrapText="1"/>
    </xf>
    <xf numFmtId="182" fontId="10" fillId="33" borderId="15" xfId="0" applyNumberFormat="1" applyFont="1" applyFill="1" applyBorder="1" applyAlignment="1">
      <alignment horizontal="center" wrapText="1"/>
    </xf>
    <xf numFmtId="190" fontId="10" fillId="33" borderId="13" xfId="0" applyNumberFormat="1" applyFont="1" applyFill="1" applyBorder="1" applyAlignment="1">
      <alignment horizontal="center" wrapText="1"/>
    </xf>
    <xf numFmtId="190" fontId="10" fillId="33" borderId="16" xfId="0" applyNumberFormat="1" applyFont="1" applyFill="1" applyBorder="1" applyAlignment="1">
      <alignment horizontal="center" wrapText="1"/>
    </xf>
    <xf numFmtId="0" fontId="10" fillId="4" borderId="10" xfId="0" applyFont="1" applyFill="1" applyBorder="1" applyAlignment="1">
      <alignment horizontal="center" wrapText="1"/>
    </xf>
    <xf numFmtId="182" fontId="10" fillId="33" borderId="28" xfId="0" applyNumberFormat="1" applyFont="1" applyFill="1" applyBorder="1" applyAlignment="1">
      <alignment horizontal="center" wrapText="1"/>
    </xf>
    <xf numFmtId="182" fontId="10" fillId="33" borderId="29" xfId="0" applyNumberFormat="1" applyFont="1" applyFill="1" applyBorder="1" applyAlignment="1">
      <alignment horizontal="center" wrapText="1"/>
    </xf>
    <xf numFmtId="190" fontId="10" fillId="34" borderId="22" xfId="0" applyNumberFormat="1" applyFont="1" applyFill="1" applyBorder="1" applyAlignment="1">
      <alignment horizontal="center" wrapText="1"/>
    </xf>
    <xf numFmtId="190" fontId="10" fillId="34" borderId="15" xfId="0" applyNumberFormat="1" applyFont="1" applyFill="1" applyBorder="1" applyAlignment="1">
      <alignment horizontal="center" wrapText="1"/>
    </xf>
    <xf numFmtId="190" fontId="10" fillId="33" borderId="25" xfId="0" applyNumberFormat="1" applyFont="1" applyFill="1" applyBorder="1" applyAlignment="1">
      <alignment horizontal="center" wrapText="1"/>
    </xf>
    <xf numFmtId="190" fontId="10" fillId="33" borderId="24" xfId="0" applyNumberFormat="1" applyFont="1" applyFill="1" applyBorder="1" applyAlignment="1">
      <alignment horizontal="center" wrapText="1"/>
    </xf>
    <xf numFmtId="182" fontId="10" fillId="34" borderId="22" xfId="0" applyNumberFormat="1" applyFont="1" applyFill="1" applyBorder="1" applyAlignment="1">
      <alignment horizontal="center" wrapText="1"/>
    </xf>
    <xf numFmtId="182" fontId="10" fillId="34" borderId="15" xfId="0" applyNumberFormat="1" applyFont="1" applyFill="1" applyBorder="1" applyAlignment="1">
      <alignment horizontal="center" wrapText="1"/>
    </xf>
    <xf numFmtId="190" fontId="10" fillId="34" borderId="25" xfId="0" applyNumberFormat="1" applyFont="1" applyFill="1" applyBorder="1" applyAlignment="1">
      <alignment horizontal="center" wrapText="1"/>
    </xf>
    <xf numFmtId="190" fontId="10" fillId="34" borderId="24" xfId="0" applyNumberFormat="1" applyFont="1" applyFill="1" applyBorder="1" applyAlignment="1">
      <alignment horizontal="center" wrapText="1"/>
    </xf>
    <xf numFmtId="182" fontId="10" fillId="34" borderId="13" xfId="0" applyNumberFormat="1" applyFont="1" applyFill="1" applyBorder="1" applyAlignment="1">
      <alignment horizontal="center" wrapText="1"/>
    </xf>
    <xf numFmtId="182" fontId="10" fillId="34" borderId="16" xfId="0" applyNumberFormat="1" applyFont="1" applyFill="1" applyBorder="1" applyAlignment="1">
      <alignment horizontal="center" wrapText="1"/>
    </xf>
    <xf numFmtId="190" fontId="10" fillId="34" borderId="13" xfId="0" applyNumberFormat="1" applyFont="1" applyFill="1" applyBorder="1" applyAlignment="1">
      <alignment horizontal="center" wrapText="1"/>
    </xf>
    <xf numFmtId="190" fontId="10" fillId="34" borderId="16" xfId="0" applyNumberFormat="1" applyFont="1" applyFill="1" applyBorder="1" applyAlignment="1">
      <alignment horizontal="center" wrapText="1"/>
    </xf>
    <xf numFmtId="182" fontId="10" fillId="33" borderId="25" xfId="0" applyNumberFormat="1" applyFont="1" applyFill="1" applyBorder="1" applyAlignment="1">
      <alignment horizontal="center" wrapText="1"/>
    </xf>
    <xf numFmtId="182" fontId="10" fillId="33" borderId="24" xfId="0" applyNumberFormat="1" applyFont="1" applyFill="1" applyBorder="1" applyAlignment="1">
      <alignment horizontal="center" wrapText="1"/>
    </xf>
    <xf numFmtId="0" fontId="10" fillId="33" borderId="10" xfId="0" applyFont="1" applyFill="1" applyBorder="1" applyAlignment="1">
      <alignment horizontal="left" wrapText="1"/>
    </xf>
    <xf numFmtId="0" fontId="10" fillId="4" borderId="10" xfId="0" applyFont="1" applyFill="1" applyBorder="1" applyAlignment="1">
      <alignment horizontal="center" vertical="top" wrapText="1"/>
    </xf>
    <xf numFmtId="0" fontId="14" fillId="33" borderId="0" xfId="0" applyFont="1" applyFill="1" applyAlignment="1">
      <alignment horizontal="center" wrapText="1"/>
    </xf>
    <xf numFmtId="188" fontId="10" fillId="33" borderId="14" xfId="0" applyNumberFormat="1" applyFont="1" applyFill="1" applyBorder="1" applyAlignment="1">
      <alignment horizontal="right" wrapText="1"/>
    </xf>
    <xf numFmtId="0" fontId="10" fillId="4" borderId="2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0" xfId="0" applyFont="1" applyFill="1" applyBorder="1" applyAlignment="1">
      <alignment horizontal="center" vertical="center" wrapText="1"/>
    </xf>
    <xf numFmtId="182" fontId="10" fillId="33" borderId="23" xfId="0" applyNumberFormat="1" applyFont="1" applyFill="1" applyBorder="1" applyAlignment="1">
      <alignment horizontal="center" wrapText="1"/>
    </xf>
    <xf numFmtId="190" fontId="10" fillId="33" borderId="22" xfId="0" applyNumberFormat="1" applyFont="1" applyFill="1" applyBorder="1" applyAlignment="1">
      <alignment horizontal="center" wrapText="1"/>
    </xf>
    <xf numFmtId="190" fontId="10" fillId="33" borderId="15" xfId="0" applyNumberFormat="1" applyFont="1" applyFill="1" applyBorder="1" applyAlignment="1">
      <alignment horizontal="center" wrapText="1"/>
    </xf>
    <xf numFmtId="0" fontId="4" fillId="33" borderId="23" xfId="0" applyFont="1" applyFill="1" applyBorder="1" applyAlignment="1">
      <alignment horizontal="center" vertical="top" wrapText="1"/>
    </xf>
    <xf numFmtId="182" fontId="10" fillId="33" borderId="10" xfId="0" applyNumberFormat="1" applyFont="1" applyFill="1" applyBorder="1" applyAlignment="1">
      <alignment horizontal="center" wrapText="1"/>
    </xf>
    <xf numFmtId="0" fontId="10" fillId="33" borderId="0" xfId="0" applyFont="1" applyFill="1" applyAlignment="1">
      <alignment horizontal="left" wrapText="1"/>
    </xf>
    <xf numFmtId="0" fontId="4" fillId="33" borderId="0" xfId="0" applyFont="1" applyFill="1" applyAlignment="1">
      <alignment horizontal="center" vertical="top" wrapText="1"/>
    </xf>
    <xf numFmtId="0" fontId="10" fillId="33" borderId="14" xfId="0" applyFont="1" applyFill="1" applyBorder="1" applyAlignment="1">
      <alignment horizontal="center" wrapText="1"/>
    </xf>
    <xf numFmtId="49" fontId="12" fillId="32" borderId="30" xfId="0" applyNumberFormat="1" applyFont="1" applyFill="1" applyBorder="1" applyAlignment="1">
      <alignment horizontal="center" vertical="top" wrapText="1"/>
    </xf>
    <xf numFmtId="49" fontId="12" fillId="32" borderId="31" xfId="0" applyNumberFormat="1" applyFont="1" applyFill="1" applyBorder="1" applyAlignment="1">
      <alignment horizontal="center" vertical="top" wrapText="1"/>
    </xf>
    <xf numFmtId="49" fontId="12" fillId="32" borderId="32" xfId="0" applyNumberFormat="1" applyFont="1" applyFill="1" applyBorder="1" applyAlignment="1">
      <alignment horizontal="center" vertical="top" wrapText="1"/>
    </xf>
    <xf numFmtId="182" fontId="10" fillId="33" borderId="0" xfId="0" applyNumberFormat="1" applyFont="1" applyFill="1" applyBorder="1" applyAlignment="1">
      <alignment horizontal="center" wrapText="1"/>
    </xf>
    <xf numFmtId="190" fontId="10" fillId="33" borderId="10" xfId="0" applyNumberFormat="1" applyFont="1" applyFill="1" applyBorder="1" applyAlignment="1">
      <alignment horizontal="center" wrapText="1"/>
    </xf>
    <xf numFmtId="0" fontId="10" fillId="33" borderId="0" xfId="0" applyFont="1" applyFill="1" applyAlignment="1">
      <alignment horizontal="left" vertical="center" wrapText="1"/>
    </xf>
    <xf numFmtId="49" fontId="12" fillId="32" borderId="30" xfId="0" applyNumberFormat="1" applyFont="1" applyFill="1" applyBorder="1" applyAlignment="1">
      <alignment horizontal="center" vertical="center" wrapText="1"/>
    </xf>
    <xf numFmtId="49" fontId="12" fillId="32" borderId="31" xfId="0" applyNumberFormat="1" applyFont="1" applyFill="1" applyBorder="1" applyAlignment="1">
      <alignment horizontal="center" vertical="center" wrapText="1"/>
    </xf>
    <xf numFmtId="49" fontId="12" fillId="32" borderId="32" xfId="0" applyNumberFormat="1" applyFont="1" applyFill="1" applyBorder="1" applyAlignment="1">
      <alignment horizontal="center" vertical="center" wrapText="1"/>
    </xf>
    <xf numFmtId="0" fontId="10" fillId="33" borderId="0" xfId="0" applyFont="1" applyFill="1" applyAlignment="1">
      <alignment horizontal="right"/>
    </xf>
    <xf numFmtId="0" fontId="0" fillId="33" borderId="22" xfId="0" applyFont="1" applyFill="1" applyBorder="1" applyAlignment="1">
      <alignment horizontal="left" wrapText="1"/>
    </xf>
    <xf numFmtId="190" fontId="0" fillId="34" borderId="22" xfId="0" applyNumberFormat="1" applyFont="1" applyFill="1" applyBorder="1" applyAlignment="1">
      <alignment horizontal="right" wrapText="1"/>
    </xf>
    <xf numFmtId="190" fontId="0" fillId="34" borderId="14" xfId="0" applyNumberFormat="1" applyFont="1" applyFill="1" applyBorder="1" applyAlignment="1">
      <alignment horizontal="right" wrapText="1"/>
    </xf>
    <xf numFmtId="190" fontId="0" fillId="34" borderId="15" xfId="0" applyNumberFormat="1" applyFont="1" applyFill="1" applyBorder="1" applyAlignment="1">
      <alignment horizontal="right" wrapText="1"/>
    </xf>
    <xf numFmtId="0" fontId="0" fillId="33" borderId="28" xfId="0" applyFont="1" applyFill="1" applyBorder="1" applyAlignment="1">
      <alignment horizontal="left" wrapText="1"/>
    </xf>
    <xf numFmtId="0" fontId="0" fillId="33" borderId="0" xfId="0" applyFont="1" applyFill="1" applyBorder="1" applyAlignment="1">
      <alignment horizontal="left" wrapText="1"/>
    </xf>
    <xf numFmtId="0" fontId="0" fillId="33" borderId="29" xfId="0" applyFont="1" applyFill="1" applyBorder="1" applyAlignment="1">
      <alignment horizontal="left" wrapText="1"/>
    </xf>
    <xf numFmtId="190" fontId="0" fillId="34" borderId="22" xfId="0" applyNumberFormat="1" applyFont="1" applyFill="1" applyBorder="1" applyAlignment="1">
      <alignment horizontal="right" wrapText="1"/>
    </xf>
    <xf numFmtId="190" fontId="0" fillId="34" borderId="14" xfId="0" applyNumberFormat="1" applyFont="1" applyFill="1" applyBorder="1" applyAlignment="1">
      <alignment horizontal="right" wrapText="1"/>
    </xf>
    <xf numFmtId="190" fontId="0" fillId="34" borderId="15" xfId="0" applyNumberFormat="1" applyFont="1" applyFill="1" applyBorder="1" applyAlignment="1">
      <alignment horizontal="right" wrapText="1"/>
    </xf>
    <xf numFmtId="190" fontId="0" fillId="33" borderId="23" xfId="0" applyNumberFormat="1" applyFont="1" applyFill="1" applyBorder="1" applyAlignment="1">
      <alignment horizontal="right" wrapText="1"/>
    </xf>
    <xf numFmtId="190" fontId="0" fillId="33" borderId="16" xfId="0" applyNumberFormat="1" applyFont="1" applyFill="1" applyBorder="1" applyAlignment="1">
      <alignment horizontal="right" wrapText="1"/>
    </xf>
    <xf numFmtId="0" fontId="0" fillId="33" borderId="14" xfId="0" applyFont="1" applyFill="1" applyBorder="1" applyAlignment="1">
      <alignment horizontal="left" wrapText="1"/>
    </xf>
    <xf numFmtId="0" fontId="0" fillId="33" borderId="15" xfId="0" applyFont="1" applyFill="1" applyBorder="1" applyAlignment="1">
      <alignment horizontal="left" wrapText="1"/>
    </xf>
    <xf numFmtId="49" fontId="0" fillId="33" borderId="22" xfId="0" applyNumberFormat="1" applyFont="1" applyFill="1" applyBorder="1" applyAlignment="1">
      <alignment horizontal="center" wrapText="1"/>
    </xf>
    <xf numFmtId="49" fontId="0" fillId="33" borderId="15" xfId="0" applyNumberFormat="1" applyFont="1" applyFill="1" applyBorder="1" applyAlignment="1">
      <alignment horizontal="center" wrapText="1"/>
    </xf>
    <xf numFmtId="190" fontId="0" fillId="33" borderId="22" xfId="0" applyNumberFormat="1" applyFont="1" applyFill="1" applyBorder="1" applyAlignment="1">
      <alignment horizontal="right" wrapText="1"/>
    </xf>
    <xf numFmtId="190" fontId="0" fillId="33" borderId="14" xfId="0" applyNumberFormat="1" applyFont="1" applyFill="1" applyBorder="1" applyAlignment="1">
      <alignment horizontal="right" wrapText="1"/>
    </xf>
    <xf numFmtId="190" fontId="0" fillId="33" borderId="15" xfId="0" applyNumberFormat="1" applyFont="1" applyFill="1" applyBorder="1" applyAlignment="1">
      <alignment horizontal="right" wrapText="1"/>
    </xf>
    <xf numFmtId="49" fontId="0" fillId="33" borderId="25"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49" fontId="0" fillId="33" borderId="13" xfId="0" applyNumberFormat="1" applyFont="1" applyFill="1" applyBorder="1" applyAlignment="1">
      <alignment horizontal="center" wrapText="1"/>
    </xf>
    <xf numFmtId="49" fontId="0" fillId="33" borderId="16" xfId="0" applyNumberFormat="1" applyFont="1" applyFill="1" applyBorder="1" applyAlignment="1">
      <alignment horizontal="center" wrapText="1"/>
    </xf>
    <xf numFmtId="0" fontId="0" fillId="4" borderId="13" xfId="0" applyFont="1" applyFill="1" applyBorder="1" applyAlignment="1">
      <alignment horizontal="center" vertical="top" wrapText="1"/>
    </xf>
    <xf numFmtId="0" fontId="0" fillId="4" borderId="16" xfId="0" applyFont="1" applyFill="1" applyBorder="1" applyAlignment="1">
      <alignment horizontal="center" vertical="top" wrapText="1"/>
    </xf>
    <xf numFmtId="0" fontId="0" fillId="4" borderId="22" xfId="0" applyFont="1" applyFill="1" applyBorder="1" applyAlignment="1">
      <alignment horizontal="center" vertical="top" wrapText="1"/>
    </xf>
    <xf numFmtId="0" fontId="0" fillId="4" borderId="15" xfId="0" applyFont="1" applyFill="1" applyBorder="1" applyAlignment="1">
      <alignment horizontal="center" vertical="top" wrapText="1"/>
    </xf>
    <xf numFmtId="0" fontId="0" fillId="4" borderId="25" xfId="0" applyFont="1" applyFill="1" applyBorder="1" applyAlignment="1">
      <alignment horizontal="center" wrapText="1"/>
    </xf>
    <xf numFmtId="0" fontId="0" fillId="4" borderId="24" xfId="0" applyFont="1" applyFill="1" applyBorder="1" applyAlignment="1">
      <alignment horizontal="center" wrapText="1"/>
    </xf>
    <xf numFmtId="190" fontId="0" fillId="33" borderId="13" xfId="0" applyNumberFormat="1" applyFont="1" applyFill="1" applyBorder="1" applyAlignment="1">
      <alignment horizontal="right" wrapText="1"/>
    </xf>
    <xf numFmtId="49" fontId="0" fillId="33" borderId="25" xfId="0" applyNumberFormat="1" applyFont="1" applyFill="1" applyBorder="1" applyAlignment="1">
      <alignment horizontal="center" wrapText="1"/>
    </xf>
    <xf numFmtId="49" fontId="0" fillId="33" borderId="24" xfId="0" applyNumberFormat="1" applyFont="1" applyFill="1" applyBorder="1" applyAlignment="1">
      <alignment horizontal="center" wrapText="1"/>
    </xf>
    <xf numFmtId="182" fontId="0" fillId="33" borderId="22"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182" fontId="0" fillId="33" borderId="28" xfId="0" applyNumberFormat="1" applyFont="1" applyFill="1" applyBorder="1" applyAlignment="1">
      <alignment horizontal="right" wrapText="1"/>
    </xf>
    <xf numFmtId="182" fontId="0" fillId="33" borderId="0" xfId="0" applyNumberFormat="1" applyFont="1" applyFill="1" applyBorder="1" applyAlignment="1">
      <alignment horizontal="right" wrapText="1"/>
    </xf>
    <xf numFmtId="182" fontId="0" fillId="33" borderId="29" xfId="0" applyNumberFormat="1" applyFont="1" applyFill="1" applyBorder="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6">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val="0"/>
        <i val="0"/>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b/>
        <i val="0"/>
        <color indexed="10"/>
      </font>
      <fill>
        <patternFill>
          <bgColor indexed="22"/>
        </patternFill>
      </fill>
    </dxf>
    <dxf>
      <font>
        <b/>
        <i val="0"/>
        <color indexed="10"/>
      </font>
      <fill>
        <patternFill>
          <bgColor indexed="22"/>
        </patternFill>
      </fill>
    </dxf>
    <dxf>
      <font>
        <b/>
        <i val="0"/>
        <color indexed="10"/>
      </font>
      <fill>
        <patternFill>
          <bgColor indexed="43"/>
        </patternFill>
      </fill>
    </dxf>
    <dxf>
      <font>
        <b/>
        <i val="0"/>
        <color indexed="10"/>
      </font>
      <fill>
        <patternFill>
          <bgColor indexed="43"/>
        </patternFill>
      </fill>
    </dxf>
    <dxf>
      <font>
        <b/>
        <i val="0"/>
        <color indexed="10"/>
      </font>
      <fill>
        <patternFill>
          <bgColor indexed="43"/>
        </patternFill>
      </fill>
    </dxf>
    <dxf>
      <font>
        <color indexed="10"/>
      </font>
      <fill>
        <patternFill>
          <bgColor indexed="22"/>
        </patternFill>
      </fill>
    </dxf>
    <dxf>
      <font>
        <b/>
        <i val="0"/>
        <color indexed="10"/>
      </font>
      <fill>
        <patternFill patternType="solid">
          <bgColor indexed="8"/>
        </patternFill>
      </fill>
    </dxf>
    <dxf>
      <font>
        <b/>
        <i val="0"/>
        <color indexed="10"/>
      </font>
      <fill>
        <patternFill>
          <bgColor indexed="43"/>
        </patternFill>
      </fill>
    </dxf>
    <dxf>
      <font>
        <b/>
        <i val="0"/>
        <color indexed="10"/>
      </font>
      <fill>
        <patternFill>
          <bgColor indexed="43"/>
        </patternFill>
      </fill>
    </dxf>
    <dxf>
      <font>
        <b/>
        <i val="0"/>
        <color rgb="FFFF0000"/>
      </font>
      <fill>
        <patternFill>
          <bgColor rgb="FFFFFF99"/>
        </patternFill>
      </fill>
      <border/>
    </dxf>
    <dxf>
      <font>
        <b/>
        <i val="0"/>
        <color rgb="FFFF0000"/>
      </font>
      <fill>
        <patternFill patternType="solid">
          <bgColor rgb="FF000000"/>
        </patternFill>
      </fill>
      <border/>
    </dxf>
    <dxf>
      <font>
        <color rgb="FFFF0000"/>
      </font>
      <fill>
        <patternFill>
          <bgColor rgb="FFC0C0C0"/>
        </patternFill>
      </fill>
      <border/>
    </dxf>
    <dxf>
      <font>
        <b/>
        <i val="0"/>
        <color rgb="FFFF0000"/>
      </font>
      <fill>
        <patternFill>
          <bgColor rgb="FFC0C0C0"/>
        </patternFill>
      </fill>
      <border/>
    </dxf>
    <dxf>
      <font>
        <color rgb="FFFF000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14</xdr:row>
      <xdr:rowOff>19050</xdr:rowOff>
    </xdr:from>
    <xdr:to>
      <xdr:col>9</xdr:col>
      <xdr:colOff>495300</xdr:colOff>
      <xdr:row>14</xdr:row>
      <xdr:rowOff>180975</xdr:rowOff>
    </xdr:to>
    <xdr:pic>
      <xdr:nvPicPr>
        <xdr:cNvPr id="1" name="Picture 2"/>
        <xdr:cNvPicPr preferRelativeResize="1">
          <a:picLocks noChangeAspect="1"/>
        </xdr:cNvPicPr>
      </xdr:nvPicPr>
      <xdr:blipFill>
        <a:blip r:embed="rId1"/>
        <a:srcRect l="18780" t="20719" r="79878" b="78007"/>
        <a:stretch>
          <a:fillRect/>
        </a:stretch>
      </xdr:blipFill>
      <xdr:spPr>
        <a:xfrm>
          <a:off x="5429250" y="4381500"/>
          <a:ext cx="161925" cy="161925"/>
        </a:xfrm>
        <a:prstGeom prst="rect">
          <a:avLst/>
        </a:prstGeom>
        <a:noFill/>
        <a:ln w="9525" cmpd="sng">
          <a:noFill/>
        </a:ln>
      </xdr:spPr>
    </xdr:pic>
    <xdr:clientData/>
  </xdr:twoCellAnchor>
  <xdr:twoCellAnchor editAs="oneCell">
    <xdr:from>
      <xdr:col>3</xdr:col>
      <xdr:colOff>419100</xdr:colOff>
      <xdr:row>14</xdr:row>
      <xdr:rowOff>19050</xdr:rowOff>
    </xdr:from>
    <xdr:to>
      <xdr:col>3</xdr:col>
      <xdr:colOff>600075</xdr:colOff>
      <xdr:row>14</xdr:row>
      <xdr:rowOff>180975</xdr:rowOff>
    </xdr:to>
    <xdr:pic>
      <xdr:nvPicPr>
        <xdr:cNvPr id="2" name="Picture 2" descr="Корзина 3"/>
        <xdr:cNvPicPr preferRelativeResize="1">
          <a:picLocks noChangeAspect="1"/>
        </xdr:cNvPicPr>
      </xdr:nvPicPr>
      <xdr:blipFill>
        <a:blip r:embed="rId2"/>
        <a:stretch>
          <a:fillRect/>
        </a:stretch>
      </xdr:blipFill>
      <xdr:spPr>
        <a:xfrm>
          <a:off x="647700" y="4381500"/>
          <a:ext cx="180975" cy="161925"/>
        </a:xfrm>
        <a:prstGeom prst="rect">
          <a:avLst/>
        </a:prstGeom>
        <a:noFill/>
        <a:ln w="9525" cmpd="sng">
          <a:noFill/>
        </a:ln>
      </xdr:spPr>
    </xdr:pic>
    <xdr:clientData/>
  </xdr:twoCellAnchor>
  <xdr:twoCellAnchor editAs="oneCell">
    <xdr:from>
      <xdr:col>6</xdr:col>
      <xdr:colOff>704850</xdr:colOff>
      <xdr:row>15</xdr:row>
      <xdr:rowOff>19050</xdr:rowOff>
    </xdr:from>
    <xdr:to>
      <xdr:col>7</xdr:col>
      <xdr:colOff>76200</xdr:colOff>
      <xdr:row>15</xdr:row>
      <xdr:rowOff>190500</xdr:rowOff>
    </xdr:to>
    <xdr:pic>
      <xdr:nvPicPr>
        <xdr:cNvPr id="3" name="Picture 1" descr="Очист лист от тек данных"/>
        <xdr:cNvPicPr preferRelativeResize="1">
          <a:picLocks noChangeAspect="1"/>
        </xdr:cNvPicPr>
      </xdr:nvPicPr>
      <xdr:blipFill>
        <a:blip r:embed="rId3"/>
        <a:stretch>
          <a:fillRect/>
        </a:stretch>
      </xdr:blipFill>
      <xdr:spPr>
        <a:xfrm>
          <a:off x="3362325" y="4572000"/>
          <a:ext cx="1809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2">
    <tabColor indexed="41"/>
  </sheetPr>
  <dimension ref="A1:L40"/>
  <sheetViews>
    <sheetView zoomScalePageLayoutView="0" workbookViewId="0" topLeftCell="A7">
      <selection activeCell="A1" sqref="A1"/>
    </sheetView>
  </sheetViews>
  <sheetFormatPr defaultColWidth="9.140625" defaultRowHeight="15"/>
  <cols>
    <col min="1" max="2" width="0.85546875" style="38" customWidth="1"/>
    <col min="3" max="3" width="1.7109375" style="38" customWidth="1"/>
    <col min="4" max="7" width="12.140625" style="38" customWidth="1"/>
    <col min="8" max="8" width="13.28125" style="38" customWidth="1"/>
    <col min="9" max="10" width="11.140625" style="38" customWidth="1"/>
    <col min="11" max="11" width="12.140625" style="38" customWidth="1"/>
    <col min="12" max="12" width="0.85546875" style="38" customWidth="1"/>
    <col min="13" max="16384" width="9.140625" style="38" customWidth="1"/>
  </cols>
  <sheetData>
    <row r="1" spans="1:12" ht="9" customHeight="1">
      <c r="A1" s="133"/>
      <c r="B1" s="129"/>
      <c r="C1" s="129"/>
      <c r="D1" s="129"/>
      <c r="E1" s="129"/>
      <c r="F1" s="129"/>
      <c r="G1" s="129"/>
      <c r="H1" s="129"/>
      <c r="I1" s="129"/>
      <c r="J1" s="129"/>
      <c r="K1" s="129"/>
      <c r="L1" s="129"/>
    </row>
    <row r="2" spans="1:12" ht="18" customHeight="1">
      <c r="A2" s="133"/>
      <c r="B2" s="130"/>
      <c r="C2" s="165" t="s">
        <v>266</v>
      </c>
      <c r="D2" s="165"/>
      <c r="E2" s="165"/>
      <c r="F2" s="165"/>
      <c r="G2" s="165"/>
      <c r="H2" s="165"/>
      <c r="I2" s="165"/>
      <c r="J2" s="165"/>
      <c r="K2" s="165"/>
      <c r="L2" s="130"/>
    </row>
    <row r="3" spans="1:12" ht="15.75">
      <c r="A3" s="133"/>
      <c r="B3" s="131"/>
      <c r="C3" s="170" t="s">
        <v>276</v>
      </c>
      <c r="D3" s="170"/>
      <c r="E3" s="170"/>
      <c r="F3" s="170"/>
      <c r="G3" s="170"/>
      <c r="H3" s="170"/>
      <c r="I3" s="170"/>
      <c r="J3" s="170"/>
      <c r="K3" s="170"/>
      <c r="L3" s="131"/>
    </row>
    <row r="4" spans="1:12" ht="15">
      <c r="A4" s="133"/>
      <c r="B4" s="131"/>
      <c r="C4" s="128"/>
      <c r="D4" s="134"/>
      <c r="E4" s="128"/>
      <c r="F4" s="128"/>
      <c r="G4" s="128"/>
      <c r="H4" s="128"/>
      <c r="I4" s="128"/>
      <c r="J4" s="128"/>
      <c r="K4" s="128"/>
      <c r="L4" s="131"/>
    </row>
    <row r="5" spans="1:12" ht="15">
      <c r="A5" s="133"/>
      <c r="B5" s="128"/>
      <c r="C5" s="128"/>
      <c r="D5" s="158" t="s">
        <v>277</v>
      </c>
      <c r="E5" s="159"/>
      <c r="F5" s="159"/>
      <c r="G5" s="159"/>
      <c r="H5" s="159"/>
      <c r="I5" s="159"/>
      <c r="J5" s="159"/>
      <c r="K5" s="159"/>
      <c r="L5" s="128"/>
    </row>
    <row r="6" spans="1:12" ht="15">
      <c r="A6" s="133"/>
      <c r="B6" s="128"/>
      <c r="C6" s="128"/>
      <c r="D6" s="158" t="s">
        <v>273</v>
      </c>
      <c r="E6" s="159"/>
      <c r="F6" s="159"/>
      <c r="G6" s="159"/>
      <c r="H6" s="159"/>
      <c r="I6" s="159"/>
      <c r="J6" s="159"/>
      <c r="K6" s="159"/>
      <c r="L6" s="128"/>
    </row>
    <row r="7" spans="1:12" ht="90.75" customHeight="1">
      <c r="A7" s="133"/>
      <c r="B7" s="128"/>
      <c r="C7" s="132"/>
      <c r="D7" s="166" t="s">
        <v>379</v>
      </c>
      <c r="E7" s="167"/>
      <c r="F7" s="167"/>
      <c r="G7" s="167"/>
      <c r="H7" s="167"/>
      <c r="I7" s="167"/>
      <c r="J7" s="167"/>
      <c r="K7" s="167"/>
      <c r="L7" s="128"/>
    </row>
    <row r="8" spans="1:12" ht="45" customHeight="1">
      <c r="A8" s="133"/>
      <c r="B8" s="128"/>
      <c r="C8" s="128"/>
      <c r="D8" s="163" t="s">
        <v>274</v>
      </c>
      <c r="E8" s="159"/>
      <c r="F8" s="159"/>
      <c r="G8" s="159"/>
      <c r="H8" s="159"/>
      <c r="I8" s="159"/>
      <c r="J8" s="159"/>
      <c r="K8" s="159"/>
      <c r="L8" s="128"/>
    </row>
    <row r="9" spans="1:12" ht="45" customHeight="1">
      <c r="A9" s="133"/>
      <c r="B9" s="131"/>
      <c r="C9" s="128"/>
      <c r="D9" s="163" t="s">
        <v>275</v>
      </c>
      <c r="E9" s="159"/>
      <c r="F9" s="159"/>
      <c r="G9" s="159"/>
      <c r="H9" s="159"/>
      <c r="I9" s="159"/>
      <c r="J9" s="159"/>
      <c r="K9" s="159"/>
      <c r="L9" s="131"/>
    </row>
    <row r="10" spans="1:12" ht="15">
      <c r="A10" s="133"/>
      <c r="B10" s="131"/>
      <c r="C10" s="128"/>
      <c r="D10" s="159" t="s">
        <v>269</v>
      </c>
      <c r="E10" s="159"/>
      <c r="F10" s="159"/>
      <c r="G10" s="159"/>
      <c r="H10" s="159"/>
      <c r="I10" s="159"/>
      <c r="J10" s="159"/>
      <c r="K10" s="159"/>
      <c r="L10" s="131"/>
    </row>
    <row r="11" spans="1:12" ht="15">
      <c r="A11" s="133"/>
      <c r="B11" s="131"/>
      <c r="C11" s="128"/>
      <c r="D11" s="161" t="s">
        <v>270</v>
      </c>
      <c r="E11" s="161"/>
      <c r="F11" s="161"/>
      <c r="G11" s="161"/>
      <c r="H11" s="161"/>
      <c r="I11" s="161"/>
      <c r="J11" s="161"/>
      <c r="K11" s="161"/>
      <c r="L11" s="131"/>
    </row>
    <row r="12" spans="1:12" ht="15">
      <c r="A12" s="133"/>
      <c r="B12" s="131"/>
      <c r="C12" s="128"/>
      <c r="D12" s="161" t="s">
        <v>271</v>
      </c>
      <c r="E12" s="161"/>
      <c r="F12" s="161"/>
      <c r="G12" s="161"/>
      <c r="H12" s="161"/>
      <c r="I12" s="161"/>
      <c r="J12" s="161"/>
      <c r="K12" s="161"/>
      <c r="L12" s="131"/>
    </row>
    <row r="13" spans="1:12" ht="15">
      <c r="A13" s="133"/>
      <c r="B13" s="131"/>
      <c r="C13" s="128"/>
      <c r="D13" s="161" t="s">
        <v>272</v>
      </c>
      <c r="E13" s="161"/>
      <c r="F13" s="161"/>
      <c r="G13" s="161"/>
      <c r="H13" s="161"/>
      <c r="I13" s="161"/>
      <c r="J13" s="161"/>
      <c r="K13" s="161"/>
      <c r="L13" s="131"/>
    </row>
    <row r="14" spans="1:12" ht="15">
      <c r="A14" s="133"/>
      <c r="B14" s="131"/>
      <c r="C14" s="128"/>
      <c r="D14" s="168" t="s">
        <v>278</v>
      </c>
      <c r="E14" s="168"/>
      <c r="F14" s="168"/>
      <c r="G14" s="168"/>
      <c r="H14" s="168"/>
      <c r="I14" s="168"/>
      <c r="J14" s="168"/>
      <c r="K14" s="168"/>
      <c r="L14" s="131"/>
    </row>
    <row r="15" spans="1:12" ht="15">
      <c r="A15" s="133"/>
      <c r="B15" s="131"/>
      <c r="C15" s="168" t="s">
        <v>280</v>
      </c>
      <c r="D15" s="168"/>
      <c r="E15" s="168"/>
      <c r="F15" s="168"/>
      <c r="G15" s="168"/>
      <c r="H15" s="168"/>
      <c r="I15" s="168"/>
      <c r="J15" s="168"/>
      <c r="K15" s="168"/>
      <c r="L15" s="131"/>
    </row>
    <row r="16" spans="1:12" ht="15">
      <c r="A16" s="133"/>
      <c r="B16" s="131"/>
      <c r="C16" s="169" t="s">
        <v>279</v>
      </c>
      <c r="D16" s="169"/>
      <c r="E16" s="169"/>
      <c r="F16" s="169"/>
      <c r="G16" s="169"/>
      <c r="H16" s="169"/>
      <c r="I16" s="169"/>
      <c r="J16" s="169"/>
      <c r="K16" s="169"/>
      <c r="L16" s="131"/>
    </row>
    <row r="17" spans="1:12" ht="15">
      <c r="A17" s="133"/>
      <c r="B17" s="131"/>
      <c r="C17" s="128"/>
      <c r="D17" s="164"/>
      <c r="E17" s="164"/>
      <c r="F17" s="164"/>
      <c r="G17" s="164"/>
      <c r="H17" s="164"/>
      <c r="I17" s="164"/>
      <c r="J17" s="164"/>
      <c r="K17" s="164"/>
      <c r="L17" s="131"/>
    </row>
    <row r="18" spans="1:12" ht="45" customHeight="1">
      <c r="A18" s="133"/>
      <c r="B18" s="131"/>
      <c r="C18" s="162"/>
      <c r="D18" s="160"/>
      <c r="E18" s="160"/>
      <c r="F18" s="160"/>
      <c r="G18" s="160"/>
      <c r="H18" s="160"/>
      <c r="I18" s="160"/>
      <c r="J18" s="160"/>
      <c r="K18" s="160"/>
      <c r="L18" s="131"/>
    </row>
    <row r="19" spans="1:12" ht="15">
      <c r="A19" s="133"/>
      <c r="B19" s="131"/>
      <c r="C19" s="128"/>
      <c r="D19" s="164"/>
      <c r="E19" s="164"/>
      <c r="F19" s="164"/>
      <c r="G19" s="164"/>
      <c r="H19" s="164"/>
      <c r="I19" s="164"/>
      <c r="J19" s="164"/>
      <c r="K19" s="164"/>
      <c r="L19" s="131"/>
    </row>
    <row r="20" spans="1:12" ht="30" customHeight="1">
      <c r="A20" s="133"/>
      <c r="B20" s="131"/>
      <c r="C20" s="160"/>
      <c r="D20" s="160"/>
      <c r="E20" s="160"/>
      <c r="F20" s="160"/>
      <c r="G20" s="160"/>
      <c r="H20" s="160"/>
      <c r="I20" s="160"/>
      <c r="J20" s="160"/>
      <c r="K20" s="160"/>
      <c r="L20" s="131"/>
    </row>
    <row r="21" spans="1:12" ht="15">
      <c r="A21" s="133"/>
      <c r="B21" s="131"/>
      <c r="C21" s="128"/>
      <c r="D21" s="164"/>
      <c r="E21" s="164"/>
      <c r="F21" s="164"/>
      <c r="G21" s="164"/>
      <c r="H21" s="164"/>
      <c r="I21" s="164"/>
      <c r="J21" s="164"/>
      <c r="K21" s="164"/>
      <c r="L21" s="131"/>
    </row>
    <row r="22" spans="1:12" ht="45" customHeight="1">
      <c r="A22" s="133"/>
      <c r="B22" s="131"/>
      <c r="C22" s="162"/>
      <c r="D22" s="160"/>
      <c r="E22" s="160"/>
      <c r="F22" s="160"/>
      <c r="G22" s="160"/>
      <c r="H22" s="160"/>
      <c r="I22" s="160"/>
      <c r="J22" s="160"/>
      <c r="K22" s="160"/>
      <c r="L22" s="131"/>
    </row>
    <row r="23" spans="1:12" ht="15">
      <c r="A23" s="133"/>
      <c r="B23" s="131"/>
      <c r="C23" s="128"/>
      <c r="D23" s="164"/>
      <c r="E23" s="164"/>
      <c r="F23" s="164"/>
      <c r="G23" s="164"/>
      <c r="H23" s="164"/>
      <c r="I23" s="164"/>
      <c r="J23" s="164"/>
      <c r="K23" s="164"/>
      <c r="L23" s="131"/>
    </row>
    <row r="24" spans="1:12" ht="15">
      <c r="A24" s="133"/>
      <c r="B24" s="131"/>
      <c r="C24" s="162"/>
      <c r="D24" s="160"/>
      <c r="E24" s="160"/>
      <c r="F24" s="160"/>
      <c r="G24" s="160"/>
      <c r="H24" s="160"/>
      <c r="I24" s="160"/>
      <c r="J24" s="160"/>
      <c r="K24" s="160"/>
      <c r="L24" s="131"/>
    </row>
    <row r="25" spans="1:12" ht="15">
      <c r="A25" s="133"/>
      <c r="B25" s="131"/>
      <c r="C25" s="135"/>
      <c r="D25" s="136"/>
      <c r="E25" s="136"/>
      <c r="F25" s="136"/>
      <c r="G25" s="136"/>
      <c r="H25" s="136"/>
      <c r="I25" s="136"/>
      <c r="J25" s="136"/>
      <c r="K25" s="136"/>
      <c r="L25" s="131"/>
    </row>
    <row r="26" spans="1:12" ht="15">
      <c r="A26" s="133"/>
      <c r="B26" s="131"/>
      <c r="C26" s="135"/>
      <c r="D26" s="136"/>
      <c r="E26" s="136"/>
      <c r="F26" s="136"/>
      <c r="G26" s="136"/>
      <c r="H26" s="136"/>
      <c r="I26" s="136"/>
      <c r="J26" s="136"/>
      <c r="K26" s="136"/>
      <c r="L26" s="131"/>
    </row>
    <row r="27" spans="1:12" ht="15">
      <c r="A27" s="133"/>
      <c r="B27" s="131"/>
      <c r="C27" s="135"/>
      <c r="D27" s="136"/>
      <c r="E27" s="136"/>
      <c r="F27" s="136"/>
      <c r="G27" s="136"/>
      <c r="H27" s="136"/>
      <c r="I27" s="136"/>
      <c r="J27" s="136"/>
      <c r="K27" s="136"/>
      <c r="L27" s="131"/>
    </row>
    <row r="28" spans="1:12" ht="15">
      <c r="A28" s="133"/>
      <c r="B28" s="131"/>
      <c r="C28" s="135"/>
      <c r="D28" s="136"/>
      <c r="E28" s="136"/>
      <c r="F28" s="136"/>
      <c r="G28" s="136"/>
      <c r="H28" s="136"/>
      <c r="I28" s="136"/>
      <c r="J28" s="136"/>
      <c r="K28" s="136"/>
      <c r="L28" s="131"/>
    </row>
    <row r="29" spans="1:12" ht="15">
      <c r="A29" s="133"/>
      <c r="B29" s="131"/>
      <c r="C29" s="135"/>
      <c r="D29" s="136"/>
      <c r="E29" s="136"/>
      <c r="F29" s="136"/>
      <c r="G29" s="136"/>
      <c r="H29" s="136"/>
      <c r="I29" s="136"/>
      <c r="J29" s="136"/>
      <c r="K29" s="136"/>
      <c r="L29" s="131"/>
    </row>
    <row r="30" spans="1:12" ht="15">
      <c r="A30" s="133"/>
      <c r="B30" s="131"/>
      <c r="C30" s="135"/>
      <c r="D30" s="136"/>
      <c r="E30" s="136"/>
      <c r="F30" s="136"/>
      <c r="G30" s="136"/>
      <c r="H30" s="136"/>
      <c r="I30" s="136"/>
      <c r="J30" s="136"/>
      <c r="K30" s="136"/>
      <c r="L30" s="131"/>
    </row>
    <row r="31" spans="1:12" ht="15">
      <c r="A31" s="133"/>
      <c r="B31" s="131"/>
      <c r="C31" s="135"/>
      <c r="D31" s="136"/>
      <c r="E31" s="136"/>
      <c r="F31" s="136"/>
      <c r="G31" s="136"/>
      <c r="H31" s="136"/>
      <c r="I31" s="136"/>
      <c r="J31" s="136"/>
      <c r="K31" s="136"/>
      <c r="L31" s="131"/>
    </row>
    <row r="32" spans="1:12" ht="15">
      <c r="A32" s="133"/>
      <c r="B32" s="131"/>
      <c r="C32" s="135"/>
      <c r="D32" s="136"/>
      <c r="E32" s="136"/>
      <c r="F32" s="136"/>
      <c r="G32" s="136"/>
      <c r="H32" s="136"/>
      <c r="I32" s="136"/>
      <c r="J32" s="136"/>
      <c r="K32" s="136"/>
      <c r="L32" s="131"/>
    </row>
    <row r="33" spans="1:12" ht="15">
      <c r="A33" s="133"/>
      <c r="B33" s="131"/>
      <c r="C33" s="135"/>
      <c r="D33" s="136"/>
      <c r="E33" s="136"/>
      <c r="F33" s="136"/>
      <c r="G33" s="136"/>
      <c r="H33" s="136"/>
      <c r="I33" s="136"/>
      <c r="J33" s="136"/>
      <c r="K33" s="136"/>
      <c r="L33" s="131"/>
    </row>
    <row r="34" spans="1:12" ht="15">
      <c r="A34" s="133"/>
      <c r="B34" s="131"/>
      <c r="C34" s="135"/>
      <c r="D34" s="136"/>
      <c r="E34" s="136"/>
      <c r="F34" s="136"/>
      <c r="G34" s="136"/>
      <c r="H34" s="136"/>
      <c r="I34" s="136"/>
      <c r="J34" s="136"/>
      <c r="K34" s="136"/>
      <c r="L34" s="131"/>
    </row>
    <row r="35" spans="1:12" ht="6" customHeight="1">
      <c r="A35" s="133"/>
      <c r="B35" s="131"/>
      <c r="C35" s="128"/>
      <c r="D35" s="128"/>
      <c r="E35" s="128"/>
      <c r="F35" s="128"/>
      <c r="G35" s="128"/>
      <c r="H35" s="128"/>
      <c r="I35" s="128"/>
      <c r="J35" s="128"/>
      <c r="K35" s="128"/>
      <c r="L35" s="131"/>
    </row>
    <row r="36" spans="1:12" ht="15">
      <c r="A36" s="133"/>
      <c r="B36" s="129"/>
      <c r="C36" s="133"/>
      <c r="D36" s="133"/>
      <c r="E36" s="133"/>
      <c r="F36" s="133"/>
      <c r="G36" s="133"/>
      <c r="H36" s="133"/>
      <c r="I36" s="133"/>
      <c r="J36" s="133"/>
      <c r="K36" s="133"/>
      <c r="L36" s="129"/>
    </row>
    <row r="37" spans="1:12" ht="15">
      <c r="A37" s="133"/>
      <c r="B37" s="129"/>
      <c r="C37" s="133"/>
      <c r="D37" s="133"/>
      <c r="E37" s="133"/>
      <c r="F37" s="133"/>
      <c r="G37" s="133"/>
      <c r="H37" s="133"/>
      <c r="I37" s="133"/>
      <c r="J37" s="133"/>
      <c r="K37" s="133"/>
      <c r="L37" s="129"/>
    </row>
    <row r="38" spans="1:12" ht="15">
      <c r="A38" s="133"/>
      <c r="B38" s="129"/>
      <c r="C38" s="133"/>
      <c r="D38" s="133"/>
      <c r="E38" s="133"/>
      <c r="F38" s="133"/>
      <c r="G38" s="133"/>
      <c r="H38" s="133"/>
      <c r="I38" s="133"/>
      <c r="J38" s="133"/>
      <c r="K38" s="133"/>
      <c r="L38" s="129"/>
    </row>
    <row r="39" spans="1:12" ht="15">
      <c r="A39" s="133"/>
      <c r="B39" s="129"/>
      <c r="C39" s="133"/>
      <c r="D39" s="133"/>
      <c r="E39" s="133"/>
      <c r="F39" s="133"/>
      <c r="G39" s="133"/>
      <c r="H39" s="133"/>
      <c r="I39" s="133"/>
      <c r="J39" s="133"/>
      <c r="K39" s="133"/>
      <c r="L39" s="129"/>
    </row>
    <row r="40" spans="1:12" ht="15">
      <c r="A40" s="133"/>
      <c r="B40" s="129"/>
      <c r="C40" s="129"/>
      <c r="D40" s="129"/>
      <c r="E40" s="129"/>
      <c r="F40" s="129"/>
      <c r="G40" s="129"/>
      <c r="H40" s="129"/>
      <c r="I40" s="129"/>
      <c r="J40" s="129"/>
      <c r="K40" s="129"/>
      <c r="L40" s="129"/>
    </row>
  </sheetData>
  <sheetProtection/>
  <mergeCells count="22">
    <mergeCell ref="C24:K24"/>
    <mergeCell ref="D23:K23"/>
    <mergeCell ref="C22:K22"/>
    <mergeCell ref="D10:K10"/>
    <mergeCell ref="D11:K11"/>
    <mergeCell ref="D21:K21"/>
    <mergeCell ref="C2:K2"/>
    <mergeCell ref="D5:K5"/>
    <mergeCell ref="D7:K7"/>
    <mergeCell ref="D17:K17"/>
    <mergeCell ref="D14:K14"/>
    <mergeCell ref="C15:K15"/>
    <mergeCell ref="C16:K16"/>
    <mergeCell ref="D13:K13"/>
    <mergeCell ref="C3:K3"/>
    <mergeCell ref="D9:K9"/>
    <mergeCell ref="D6:K6"/>
    <mergeCell ref="C20:K20"/>
    <mergeCell ref="D12:K12"/>
    <mergeCell ref="C18:K18"/>
    <mergeCell ref="D8:K8"/>
    <mergeCell ref="D19:K19"/>
  </mergeCells>
  <printOptions/>
  <pageMargins left="0.35433070866141736" right="0.35433070866141736" top="0.3937007874015748" bottom="0.3937007874015748" header="0.35433070866141736" footer="0.354330708661417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Лист1">
    <tabColor indexed="44"/>
  </sheetPr>
  <dimension ref="B2:AA104"/>
  <sheetViews>
    <sheetView zoomScaleSheetLayoutView="100" zoomScalePageLayoutView="0" workbookViewId="0" topLeftCell="A1">
      <selection activeCell="I66" sqref="I66:M66"/>
    </sheetView>
  </sheetViews>
  <sheetFormatPr defaultColWidth="9.140625" defaultRowHeight="15"/>
  <cols>
    <col min="1" max="2" width="0.85546875" style="9" customWidth="1"/>
    <col min="3" max="4" width="9.7109375" style="9" customWidth="1"/>
    <col min="5" max="5" width="12.140625" style="9" customWidth="1"/>
    <col min="6" max="6" width="6.57421875" style="9" customWidth="1"/>
    <col min="7" max="7" width="13.7109375" style="9" customWidth="1"/>
    <col min="8" max="8" width="7.57421875" style="9" customWidth="1"/>
    <col min="9" max="9" width="3.421875" style="9" customWidth="1"/>
    <col min="10" max="10" width="3.7109375" style="9" customWidth="1"/>
    <col min="11" max="11" width="4.421875" style="9" customWidth="1"/>
    <col min="12" max="12" width="5.00390625" style="9" customWidth="1"/>
    <col min="13" max="13" width="3.28125" style="9" customWidth="1"/>
    <col min="14" max="14" width="3.57421875" style="9" customWidth="1"/>
    <col min="15" max="15" width="3.7109375" style="9" customWidth="1"/>
    <col min="16" max="16" width="4.421875" style="9" customWidth="1"/>
    <col min="17" max="17" width="5.00390625" style="9" customWidth="1"/>
    <col min="18" max="18" width="3.28125" style="9" customWidth="1"/>
    <col min="19" max="20" width="0.85546875" style="9" customWidth="1"/>
    <col min="21" max="21" width="12.140625" style="9" customWidth="1"/>
    <col min="22" max="22" width="10.57421875" style="9" customWidth="1"/>
    <col min="23" max="24" width="9.140625" style="9" customWidth="1"/>
    <col min="25" max="25" width="10.421875" style="9" customWidth="1"/>
    <col min="26" max="26" width="10.8515625" style="9" customWidth="1"/>
    <col min="27" max="16384" width="9.140625" style="9" customWidth="1"/>
  </cols>
  <sheetData>
    <row r="1" s="1" customFormat="1" ht="6" customHeight="1"/>
    <row r="2" spans="2:19" s="125" customFormat="1" ht="6" customHeight="1">
      <c r="B2" s="124"/>
      <c r="C2" s="171"/>
      <c r="D2" s="171"/>
      <c r="E2" s="171"/>
      <c r="F2" s="171"/>
      <c r="G2" s="171"/>
      <c r="H2" s="171"/>
      <c r="I2" s="171"/>
      <c r="J2" s="171"/>
      <c r="K2" s="171"/>
      <c r="L2" s="171"/>
      <c r="M2" s="171"/>
      <c r="N2" s="171"/>
      <c r="O2" s="171"/>
      <c r="P2" s="171"/>
      <c r="Q2" s="171"/>
      <c r="R2" s="171"/>
      <c r="S2" s="124"/>
    </row>
    <row r="3" spans="2:27" s="6" customFormat="1" ht="70.5" customHeight="1">
      <c r="B3" s="5"/>
      <c r="C3" s="7"/>
      <c r="D3" s="7"/>
      <c r="E3" s="7"/>
      <c r="F3" s="7"/>
      <c r="G3" s="7"/>
      <c r="H3" s="5"/>
      <c r="I3" s="277" t="s">
        <v>361</v>
      </c>
      <c r="J3" s="277"/>
      <c r="K3" s="277"/>
      <c r="L3" s="277"/>
      <c r="M3" s="277"/>
      <c r="N3" s="277"/>
      <c r="O3" s="277"/>
      <c r="P3" s="277"/>
      <c r="Q3" s="277"/>
      <c r="R3" s="277"/>
      <c r="S3" s="5"/>
      <c r="W3" s="186" t="s">
        <v>267</v>
      </c>
      <c r="X3" s="187"/>
      <c r="Y3" s="187"/>
      <c r="Z3" s="187"/>
      <c r="AA3" s="187"/>
    </row>
    <row r="4" spans="2:27" s="6" customFormat="1" ht="15">
      <c r="B4" s="5"/>
      <c r="C4" s="5"/>
      <c r="D4" s="5"/>
      <c r="E4" s="5"/>
      <c r="F4" s="5"/>
      <c r="G4" s="5"/>
      <c r="H4" s="5"/>
      <c r="I4" s="5"/>
      <c r="J4" s="5"/>
      <c r="K4" s="5"/>
      <c r="L4" s="5"/>
      <c r="M4" s="178" t="s">
        <v>371</v>
      </c>
      <c r="N4" s="178"/>
      <c r="O4" s="178"/>
      <c r="P4" s="178"/>
      <c r="Q4" s="178"/>
      <c r="R4" s="178"/>
      <c r="S4" s="5"/>
      <c r="W4" s="187"/>
      <c r="X4" s="187"/>
      <c r="Y4" s="187"/>
      <c r="Z4" s="187"/>
      <c r="AA4" s="187"/>
    </row>
    <row r="5" spans="2:27" ht="15" customHeight="1">
      <c r="B5" s="5"/>
      <c r="C5" s="222" t="s">
        <v>0</v>
      </c>
      <c r="D5" s="222"/>
      <c r="E5" s="222"/>
      <c r="F5" s="222"/>
      <c r="G5" s="222"/>
      <c r="H5" s="222"/>
      <c r="I5" s="222"/>
      <c r="J5" s="222"/>
      <c r="K5" s="222"/>
      <c r="L5" s="222"/>
      <c r="M5" s="222"/>
      <c r="N5" s="222"/>
      <c r="O5" s="222"/>
      <c r="P5" s="222"/>
      <c r="Q5" s="222"/>
      <c r="R5" s="222"/>
      <c r="S5" s="8"/>
      <c r="U5" s="219">
        <v>44197</v>
      </c>
      <c r="V5" s="219"/>
      <c r="W5" s="187"/>
      <c r="X5" s="187"/>
      <c r="Y5" s="187"/>
      <c r="Z5" s="187"/>
      <c r="AA5" s="187"/>
    </row>
    <row r="6" spans="2:27" ht="15">
      <c r="B6" s="8"/>
      <c r="C6" s="17"/>
      <c r="D6" s="17"/>
      <c r="E6" s="17"/>
      <c r="F6" s="23" t="s">
        <v>65</v>
      </c>
      <c r="G6" s="221">
        <f>DATE(YEAR(U6),MONTH(U6),DAY(U6))</f>
        <v>44561</v>
      </c>
      <c r="H6" s="221"/>
      <c r="I6" s="221"/>
      <c r="J6" s="17"/>
      <c r="K6" s="17"/>
      <c r="L6" s="17"/>
      <c r="M6" s="17"/>
      <c r="N6" s="17"/>
      <c r="O6" s="18"/>
      <c r="P6" s="18"/>
      <c r="Q6" s="18"/>
      <c r="R6" s="18"/>
      <c r="S6" s="8"/>
      <c r="U6" s="220">
        <v>44561</v>
      </c>
      <c r="V6" s="220"/>
      <c r="W6" s="188" t="s">
        <v>268</v>
      </c>
      <c r="X6" s="188"/>
      <c r="Y6" s="188"/>
      <c r="Z6" s="188"/>
      <c r="AA6" s="188"/>
    </row>
    <row r="7" spans="2:27" ht="10.5" customHeight="1">
      <c r="B7" s="8"/>
      <c r="C7" s="189"/>
      <c r="D7" s="190"/>
      <c r="E7" s="190"/>
      <c r="F7" s="190"/>
      <c r="G7" s="190"/>
      <c r="H7" s="190"/>
      <c r="I7" s="8"/>
      <c r="J7" s="8"/>
      <c r="K7" s="8"/>
      <c r="L7" s="8"/>
      <c r="M7" s="8"/>
      <c r="N7" s="8"/>
      <c r="O7" s="8"/>
      <c r="P7" s="8"/>
      <c r="Q7" s="8"/>
      <c r="R7" s="8"/>
      <c r="S7" s="8"/>
      <c r="W7" s="188"/>
      <c r="X7" s="188"/>
      <c r="Y7" s="188"/>
      <c r="Z7" s="188"/>
      <c r="AA7" s="188"/>
    </row>
    <row r="8" spans="2:27" ht="15" customHeight="1">
      <c r="B8" s="8"/>
      <c r="C8" s="175" t="s">
        <v>1</v>
      </c>
      <c r="D8" s="176"/>
      <c r="E8" s="177"/>
      <c r="F8" s="172" t="s">
        <v>395</v>
      </c>
      <c r="G8" s="173"/>
      <c r="H8" s="173"/>
      <c r="I8" s="173"/>
      <c r="J8" s="173"/>
      <c r="K8" s="173"/>
      <c r="L8" s="173"/>
      <c r="M8" s="173"/>
      <c r="N8" s="173"/>
      <c r="O8" s="173"/>
      <c r="P8" s="173"/>
      <c r="Q8" s="173"/>
      <c r="R8" s="174"/>
      <c r="S8" s="8"/>
      <c r="U8" s="98">
        <f>DAY(U5)</f>
        <v>1</v>
      </c>
      <c r="V8" s="98">
        <f>DAY(U6)</f>
        <v>31</v>
      </c>
      <c r="W8" s="188"/>
      <c r="X8" s="188"/>
      <c r="Y8" s="188"/>
      <c r="Z8" s="188"/>
      <c r="AA8" s="188"/>
    </row>
    <row r="9" spans="2:25" ht="15" customHeight="1">
      <c r="B9" s="8"/>
      <c r="C9" s="175" t="s">
        <v>2</v>
      </c>
      <c r="D9" s="176"/>
      <c r="E9" s="177"/>
      <c r="F9" s="179">
        <v>300003448</v>
      </c>
      <c r="G9" s="173"/>
      <c r="H9" s="173"/>
      <c r="I9" s="173"/>
      <c r="J9" s="173"/>
      <c r="K9" s="173"/>
      <c r="L9" s="173"/>
      <c r="M9" s="173"/>
      <c r="N9" s="173"/>
      <c r="O9" s="173"/>
      <c r="P9" s="173"/>
      <c r="Q9" s="173"/>
      <c r="R9" s="174"/>
      <c r="S9" s="8"/>
      <c r="U9" s="98">
        <f>MONTH(U5)</f>
        <v>1</v>
      </c>
      <c r="V9" s="98">
        <f>MONTH(U6)</f>
        <v>12</v>
      </c>
      <c r="W9" s="99" t="str">
        <f>IF(U9=1,"январь",IF(U9=2,"февраль",IF(U9=3,"март",IF(U9=4,"апрель",IF(U9=5,"май",IF(U9=6,"июнь",IF(U9=7,"июль",W10)))))))</f>
        <v>январь</v>
      </c>
      <c r="X9" s="99" t="str">
        <f>IF(V9=1,"январь",IF(V9=2,"февраль",IF(V9=3,"март",IF(V9=4,"апрель",IF(V9=5,"май",IF(V9=6,"июнь",IF(V9=7,"июль",X10)))))))</f>
        <v>декабрь</v>
      </c>
      <c r="Y9" s="99"/>
    </row>
    <row r="10" spans="2:25" ht="15" customHeight="1">
      <c r="B10" s="8"/>
      <c r="C10" s="175" t="s">
        <v>3</v>
      </c>
      <c r="D10" s="176"/>
      <c r="E10" s="177"/>
      <c r="F10" s="172" t="s">
        <v>396</v>
      </c>
      <c r="G10" s="173"/>
      <c r="H10" s="173"/>
      <c r="I10" s="173"/>
      <c r="J10" s="173"/>
      <c r="K10" s="173"/>
      <c r="L10" s="173"/>
      <c r="M10" s="173"/>
      <c r="N10" s="173"/>
      <c r="O10" s="173"/>
      <c r="P10" s="173"/>
      <c r="Q10" s="173"/>
      <c r="R10" s="174"/>
      <c r="S10" s="8"/>
      <c r="U10" s="98">
        <f>YEAR(U5)</f>
        <v>2021</v>
      </c>
      <c r="V10" s="98">
        <f>YEAR(U6)</f>
        <v>2021</v>
      </c>
      <c r="W10" s="99">
        <f>IF(U9=8,"август",IF(U9=9,"сентябрь",IF(U9=10,"октябрь",IF(U9=11,"ноябрь",IF(U9=12,"декабрь",0)))))</f>
        <v>0</v>
      </c>
      <c r="X10" s="99" t="str">
        <f>IF(V9=8,"август",IF(V9=9,"сентябрь",IF(V9=10,"октябрь",IF(V9=11,"ноябрь",IF(V9=12,"декабрь",0)))))</f>
        <v>декабрь</v>
      </c>
      <c r="Y10" s="99"/>
    </row>
    <row r="11" spans="2:25" ht="15" customHeight="1">
      <c r="B11" s="8"/>
      <c r="C11" s="175" t="s">
        <v>4</v>
      </c>
      <c r="D11" s="176"/>
      <c r="E11" s="177"/>
      <c r="F11" s="172" t="s">
        <v>397</v>
      </c>
      <c r="G11" s="173"/>
      <c r="H11" s="173"/>
      <c r="I11" s="173"/>
      <c r="J11" s="173"/>
      <c r="K11" s="173"/>
      <c r="L11" s="173"/>
      <c r="M11" s="173"/>
      <c r="N11" s="173"/>
      <c r="O11" s="173"/>
      <c r="P11" s="173"/>
      <c r="Q11" s="173"/>
      <c r="R11" s="174"/>
      <c r="S11" s="8"/>
      <c r="U11" s="98"/>
      <c r="V11" s="99"/>
      <c r="W11" s="99"/>
      <c r="X11" s="99"/>
      <c r="Y11" s="99"/>
    </row>
    <row r="12" spans="2:19" ht="15" customHeight="1">
      <c r="B12" s="8"/>
      <c r="C12" s="175" t="s">
        <v>5</v>
      </c>
      <c r="D12" s="176"/>
      <c r="E12" s="177"/>
      <c r="F12" s="172" t="s">
        <v>402</v>
      </c>
      <c r="G12" s="173"/>
      <c r="H12" s="173"/>
      <c r="I12" s="173"/>
      <c r="J12" s="173"/>
      <c r="K12" s="173"/>
      <c r="L12" s="173"/>
      <c r="M12" s="173"/>
      <c r="N12" s="173"/>
      <c r="O12" s="173"/>
      <c r="P12" s="173"/>
      <c r="Q12" s="173"/>
      <c r="R12" s="174"/>
      <c r="S12" s="8"/>
    </row>
    <row r="13" spans="2:19" ht="15" customHeight="1">
      <c r="B13" s="8"/>
      <c r="C13" s="180" t="s">
        <v>6</v>
      </c>
      <c r="D13" s="176"/>
      <c r="E13" s="177"/>
      <c r="F13" s="172" t="s">
        <v>398</v>
      </c>
      <c r="G13" s="173"/>
      <c r="H13" s="173"/>
      <c r="I13" s="173"/>
      <c r="J13" s="173"/>
      <c r="K13" s="173"/>
      <c r="L13" s="173"/>
      <c r="M13" s="173"/>
      <c r="N13" s="173"/>
      <c r="O13" s="173"/>
      <c r="P13" s="173"/>
      <c r="Q13" s="173"/>
      <c r="R13" s="174"/>
      <c r="S13" s="8"/>
    </row>
    <row r="14" spans="2:19" ht="15">
      <c r="B14" s="8"/>
      <c r="C14" s="175" t="s">
        <v>7</v>
      </c>
      <c r="D14" s="176"/>
      <c r="E14" s="177"/>
      <c r="F14" s="172" t="s">
        <v>399</v>
      </c>
      <c r="G14" s="173"/>
      <c r="H14" s="173"/>
      <c r="I14" s="173"/>
      <c r="J14" s="173"/>
      <c r="K14" s="173"/>
      <c r="L14" s="173"/>
      <c r="M14" s="173"/>
      <c r="N14" s="173"/>
      <c r="O14" s="173"/>
      <c r="P14" s="173"/>
      <c r="Q14" s="173"/>
      <c r="R14" s="174"/>
      <c r="S14" s="8"/>
    </row>
    <row r="15" spans="2:19" ht="10.5" customHeight="1">
      <c r="B15" s="8"/>
      <c r="C15" s="8"/>
      <c r="D15" s="8"/>
      <c r="E15" s="8"/>
      <c r="F15" s="8"/>
      <c r="G15" s="8"/>
      <c r="H15" s="8"/>
      <c r="I15" s="8"/>
      <c r="J15" s="8"/>
      <c r="K15" s="8"/>
      <c r="L15" s="8"/>
      <c r="M15" s="8"/>
      <c r="N15" s="8"/>
      <c r="O15" s="8"/>
      <c r="P15" s="8"/>
      <c r="Q15" s="8"/>
      <c r="R15" s="8"/>
      <c r="S15" s="8"/>
    </row>
    <row r="16" spans="2:21" ht="15">
      <c r="B16" s="8"/>
      <c r="C16" s="10"/>
      <c r="D16" s="10"/>
      <c r="E16" s="10"/>
      <c r="F16" s="10"/>
      <c r="G16" s="10"/>
      <c r="H16" s="8"/>
      <c r="I16" s="175" t="s">
        <v>8</v>
      </c>
      <c r="J16" s="176"/>
      <c r="K16" s="176"/>
      <c r="L16" s="176"/>
      <c r="M16" s="177"/>
      <c r="N16" s="196"/>
      <c r="O16" s="197"/>
      <c r="P16" s="197"/>
      <c r="Q16" s="197"/>
      <c r="R16" s="198"/>
      <c r="S16" s="8"/>
      <c r="U16" s="11"/>
    </row>
    <row r="17" spans="2:19" ht="15">
      <c r="B17" s="8"/>
      <c r="C17" s="10"/>
      <c r="D17" s="10"/>
      <c r="E17" s="10"/>
      <c r="F17" s="10"/>
      <c r="G17" s="10"/>
      <c r="H17" s="8"/>
      <c r="I17" s="175" t="s">
        <v>9</v>
      </c>
      <c r="J17" s="176"/>
      <c r="K17" s="176"/>
      <c r="L17" s="176"/>
      <c r="M17" s="177"/>
      <c r="N17" s="196"/>
      <c r="O17" s="197"/>
      <c r="P17" s="197"/>
      <c r="Q17" s="197"/>
      <c r="R17" s="198"/>
      <c r="S17" s="8"/>
    </row>
    <row r="18" spans="2:19" ht="15">
      <c r="B18" s="8"/>
      <c r="C18" s="10"/>
      <c r="D18" s="10"/>
      <c r="E18" s="10"/>
      <c r="F18" s="10"/>
      <c r="G18" s="10"/>
      <c r="H18" s="8"/>
      <c r="I18" s="175" t="s">
        <v>10</v>
      </c>
      <c r="J18" s="176"/>
      <c r="K18" s="176"/>
      <c r="L18" s="176"/>
      <c r="M18" s="177"/>
      <c r="N18" s="196"/>
      <c r="O18" s="197"/>
      <c r="P18" s="197"/>
      <c r="Q18" s="197"/>
      <c r="R18" s="198"/>
      <c r="S18" s="8"/>
    </row>
    <row r="19" spans="2:19" ht="10.5" customHeight="1">
      <c r="B19" s="8"/>
      <c r="C19" s="8"/>
      <c r="D19" s="8"/>
      <c r="E19" s="8"/>
      <c r="F19" s="8"/>
      <c r="G19" s="8"/>
      <c r="H19" s="8"/>
      <c r="I19" s="8"/>
      <c r="J19" s="8"/>
      <c r="K19" s="8"/>
      <c r="L19" s="8"/>
      <c r="M19" s="8"/>
      <c r="N19" s="8"/>
      <c r="O19" s="8"/>
      <c r="P19" s="8"/>
      <c r="Q19" s="8"/>
      <c r="R19" s="8"/>
      <c r="S19" s="8"/>
    </row>
    <row r="20" spans="2:19" ht="15" customHeight="1">
      <c r="B20" s="8"/>
      <c r="C20" s="210" t="s">
        <v>11</v>
      </c>
      <c r="D20" s="211"/>
      <c r="E20" s="211"/>
      <c r="F20" s="211"/>
      <c r="G20" s="212"/>
      <c r="H20" s="192" t="s">
        <v>12</v>
      </c>
      <c r="I20" s="102" t="s">
        <v>60</v>
      </c>
      <c r="J20" s="191">
        <f>U6</f>
        <v>44561</v>
      </c>
      <c r="K20" s="191"/>
      <c r="L20" s="191"/>
      <c r="M20" s="103"/>
      <c r="N20" s="104" t="s">
        <v>121</v>
      </c>
      <c r="O20" s="216">
        <f>DATE(YEAR(U5),MONTH(0),DAY(0))</f>
        <v>44196</v>
      </c>
      <c r="P20" s="216"/>
      <c r="Q20" s="216"/>
      <c r="R20" s="217"/>
      <c r="S20" s="8"/>
    </row>
    <row r="21" spans="2:19" ht="15">
      <c r="B21" s="8"/>
      <c r="C21" s="213"/>
      <c r="D21" s="214"/>
      <c r="E21" s="214"/>
      <c r="F21" s="214"/>
      <c r="G21" s="215"/>
      <c r="H21" s="193"/>
      <c r="I21" s="280">
        <f>U6</f>
        <v>44561</v>
      </c>
      <c r="J21" s="281"/>
      <c r="K21" s="281"/>
      <c r="L21" s="281"/>
      <c r="M21" s="282"/>
      <c r="N21" s="194"/>
      <c r="O21" s="195"/>
      <c r="P21" s="105"/>
      <c r="Q21" s="106"/>
      <c r="R21" s="107"/>
      <c r="S21" s="8"/>
    </row>
    <row r="22" spans="2:19" ht="15">
      <c r="B22" s="8"/>
      <c r="C22" s="199">
        <v>1</v>
      </c>
      <c r="D22" s="200"/>
      <c r="E22" s="200"/>
      <c r="F22" s="200"/>
      <c r="G22" s="201"/>
      <c r="H22" s="26">
        <v>2</v>
      </c>
      <c r="I22" s="199">
        <v>3</v>
      </c>
      <c r="J22" s="200"/>
      <c r="K22" s="200"/>
      <c r="L22" s="200"/>
      <c r="M22" s="201"/>
      <c r="N22" s="199">
        <v>4</v>
      </c>
      <c r="O22" s="200"/>
      <c r="P22" s="200"/>
      <c r="Q22" s="200"/>
      <c r="R22" s="201"/>
      <c r="S22" s="8"/>
    </row>
    <row r="23" spans="2:24" ht="15">
      <c r="B23" s="8"/>
      <c r="C23" s="184" t="s">
        <v>13</v>
      </c>
      <c r="D23" s="185"/>
      <c r="E23" s="185"/>
      <c r="F23" s="185"/>
      <c r="G23" s="185"/>
      <c r="H23" s="56"/>
      <c r="I23" s="208"/>
      <c r="J23" s="208"/>
      <c r="K23" s="208"/>
      <c r="L23" s="208"/>
      <c r="M23" s="208"/>
      <c r="N23" s="208"/>
      <c r="O23" s="208"/>
      <c r="P23" s="208"/>
      <c r="Q23" s="208"/>
      <c r="R23" s="209"/>
      <c r="S23" s="8"/>
      <c r="X23" s="13"/>
    </row>
    <row r="24" spans="2:21" ht="15">
      <c r="B24" s="8"/>
      <c r="C24" s="202" t="s">
        <v>14</v>
      </c>
      <c r="D24" s="203"/>
      <c r="E24" s="203"/>
      <c r="F24" s="203"/>
      <c r="G24" s="204"/>
      <c r="H24" s="15">
        <v>110</v>
      </c>
      <c r="I24" s="181">
        <v>966</v>
      </c>
      <c r="J24" s="182"/>
      <c r="K24" s="182"/>
      <c r="L24" s="182"/>
      <c r="M24" s="183"/>
      <c r="N24" s="205">
        <v>1057</v>
      </c>
      <c r="O24" s="206"/>
      <c r="P24" s="206"/>
      <c r="Q24" s="206"/>
      <c r="R24" s="207"/>
      <c r="S24" s="8"/>
      <c r="U24" s="60" t="s">
        <v>123</v>
      </c>
    </row>
    <row r="25" spans="2:21" ht="15">
      <c r="B25" s="8"/>
      <c r="C25" s="175" t="s">
        <v>15</v>
      </c>
      <c r="D25" s="176"/>
      <c r="E25" s="176"/>
      <c r="F25" s="176"/>
      <c r="G25" s="177"/>
      <c r="H25" s="12">
        <v>120</v>
      </c>
      <c r="I25" s="181">
        <v>3</v>
      </c>
      <c r="J25" s="182"/>
      <c r="K25" s="182"/>
      <c r="L25" s="182"/>
      <c r="M25" s="183"/>
      <c r="N25" s="205">
        <v>0</v>
      </c>
      <c r="O25" s="206"/>
      <c r="P25" s="206"/>
      <c r="Q25" s="206"/>
      <c r="R25" s="207"/>
      <c r="S25" s="8"/>
      <c r="U25" s="60" t="s">
        <v>124</v>
      </c>
    </row>
    <row r="26" spans="2:21" ht="15">
      <c r="B26" s="8"/>
      <c r="C26" s="228" t="s">
        <v>16</v>
      </c>
      <c r="D26" s="229"/>
      <c r="E26" s="229"/>
      <c r="F26" s="229"/>
      <c r="G26" s="230"/>
      <c r="H26" s="14">
        <v>130</v>
      </c>
      <c r="I26" s="223">
        <f>SUM(I28:M30)</f>
        <v>0</v>
      </c>
      <c r="J26" s="218"/>
      <c r="K26" s="218"/>
      <c r="L26" s="218"/>
      <c r="M26" s="218"/>
      <c r="N26" s="225">
        <f>SUM(N28:R30)</f>
        <v>0</v>
      </c>
      <c r="O26" s="226"/>
      <c r="P26" s="226"/>
      <c r="Q26" s="226"/>
      <c r="R26" s="227"/>
      <c r="S26" s="8"/>
      <c r="U26" s="61" t="s">
        <v>125</v>
      </c>
    </row>
    <row r="27" spans="2:21" ht="15">
      <c r="B27" s="8"/>
      <c r="C27" s="228" t="s">
        <v>66</v>
      </c>
      <c r="D27" s="229"/>
      <c r="E27" s="229"/>
      <c r="F27" s="229"/>
      <c r="G27" s="229"/>
      <c r="H27" s="14"/>
      <c r="I27" s="218"/>
      <c r="J27" s="218"/>
      <c r="K27" s="218"/>
      <c r="L27" s="218"/>
      <c r="M27" s="218"/>
      <c r="N27" s="223"/>
      <c r="O27" s="218"/>
      <c r="P27" s="218"/>
      <c r="Q27" s="218"/>
      <c r="R27" s="224"/>
      <c r="S27" s="8"/>
      <c r="U27" s="62"/>
    </row>
    <row r="28" spans="2:21" ht="15">
      <c r="B28" s="8"/>
      <c r="C28" s="202" t="s">
        <v>67</v>
      </c>
      <c r="D28" s="203"/>
      <c r="E28" s="203"/>
      <c r="F28" s="203"/>
      <c r="G28" s="203"/>
      <c r="H28" s="15">
        <v>131</v>
      </c>
      <c r="I28" s="231">
        <v>0</v>
      </c>
      <c r="J28" s="231"/>
      <c r="K28" s="231"/>
      <c r="L28" s="231"/>
      <c r="M28" s="231"/>
      <c r="N28" s="232">
        <v>0</v>
      </c>
      <c r="O28" s="233"/>
      <c r="P28" s="233"/>
      <c r="Q28" s="233"/>
      <c r="R28" s="234"/>
      <c r="S28" s="8"/>
      <c r="U28" s="63"/>
    </row>
    <row r="29" spans="2:21" ht="15">
      <c r="B29" s="8"/>
      <c r="C29" s="202" t="s">
        <v>68</v>
      </c>
      <c r="D29" s="203"/>
      <c r="E29" s="203"/>
      <c r="F29" s="203"/>
      <c r="G29" s="204"/>
      <c r="H29" s="15">
        <v>132</v>
      </c>
      <c r="I29" s="235">
        <v>0</v>
      </c>
      <c r="J29" s="231"/>
      <c r="K29" s="231"/>
      <c r="L29" s="231"/>
      <c r="M29" s="231"/>
      <c r="N29" s="232">
        <v>0</v>
      </c>
      <c r="O29" s="233"/>
      <c r="P29" s="233"/>
      <c r="Q29" s="233"/>
      <c r="R29" s="234"/>
      <c r="S29" s="8"/>
      <c r="U29" s="63"/>
    </row>
    <row r="30" spans="2:21" ht="15">
      <c r="B30" s="8"/>
      <c r="C30" s="175" t="s">
        <v>69</v>
      </c>
      <c r="D30" s="176"/>
      <c r="E30" s="176"/>
      <c r="F30" s="176"/>
      <c r="G30" s="177"/>
      <c r="H30" s="12">
        <v>133</v>
      </c>
      <c r="I30" s="181">
        <v>0</v>
      </c>
      <c r="J30" s="182"/>
      <c r="K30" s="182"/>
      <c r="L30" s="182"/>
      <c r="M30" s="183"/>
      <c r="N30" s="205">
        <v>0</v>
      </c>
      <c r="O30" s="206"/>
      <c r="P30" s="206"/>
      <c r="Q30" s="206"/>
      <c r="R30" s="207"/>
      <c r="S30" s="8"/>
      <c r="U30" s="64"/>
    </row>
    <row r="31" spans="2:21" ht="15">
      <c r="B31" s="8"/>
      <c r="C31" s="175" t="s">
        <v>17</v>
      </c>
      <c r="D31" s="176"/>
      <c r="E31" s="176"/>
      <c r="F31" s="176"/>
      <c r="G31" s="177"/>
      <c r="H31" s="12">
        <v>140</v>
      </c>
      <c r="I31" s="181">
        <v>0</v>
      </c>
      <c r="J31" s="182"/>
      <c r="K31" s="182"/>
      <c r="L31" s="182"/>
      <c r="M31" s="183"/>
      <c r="N31" s="205">
        <v>0</v>
      </c>
      <c r="O31" s="206"/>
      <c r="P31" s="206"/>
      <c r="Q31" s="206"/>
      <c r="R31" s="207"/>
      <c r="S31" s="8"/>
      <c r="U31" s="60" t="s">
        <v>126</v>
      </c>
    </row>
    <row r="32" spans="2:21" ht="15">
      <c r="B32" s="8"/>
      <c r="C32" s="175" t="s">
        <v>18</v>
      </c>
      <c r="D32" s="176"/>
      <c r="E32" s="176"/>
      <c r="F32" s="176"/>
      <c r="G32" s="177"/>
      <c r="H32" s="12">
        <v>150</v>
      </c>
      <c r="I32" s="181">
        <v>0</v>
      </c>
      <c r="J32" s="182"/>
      <c r="K32" s="182"/>
      <c r="L32" s="182"/>
      <c r="M32" s="183"/>
      <c r="N32" s="205">
        <v>0</v>
      </c>
      <c r="O32" s="206"/>
      <c r="P32" s="206"/>
      <c r="Q32" s="206"/>
      <c r="R32" s="207"/>
      <c r="S32" s="8"/>
      <c r="U32" s="60" t="s">
        <v>127</v>
      </c>
    </row>
    <row r="33" spans="2:21" ht="15">
      <c r="B33" s="8"/>
      <c r="C33" s="175" t="s">
        <v>19</v>
      </c>
      <c r="D33" s="176"/>
      <c r="E33" s="176"/>
      <c r="F33" s="176"/>
      <c r="G33" s="177"/>
      <c r="H33" s="12">
        <v>160</v>
      </c>
      <c r="I33" s="181">
        <v>0</v>
      </c>
      <c r="J33" s="182"/>
      <c r="K33" s="182"/>
      <c r="L33" s="182"/>
      <c r="M33" s="183"/>
      <c r="N33" s="205">
        <v>0</v>
      </c>
      <c r="O33" s="206"/>
      <c r="P33" s="206"/>
      <c r="Q33" s="206"/>
      <c r="R33" s="207"/>
      <c r="S33" s="8"/>
      <c r="U33" s="60" t="s">
        <v>128</v>
      </c>
    </row>
    <row r="34" spans="2:22" ht="15">
      <c r="B34" s="8"/>
      <c r="C34" s="175" t="s">
        <v>20</v>
      </c>
      <c r="D34" s="176"/>
      <c r="E34" s="176"/>
      <c r="F34" s="176"/>
      <c r="G34" s="177"/>
      <c r="H34" s="12">
        <v>170</v>
      </c>
      <c r="I34" s="181">
        <v>24</v>
      </c>
      <c r="J34" s="182"/>
      <c r="K34" s="182"/>
      <c r="L34" s="182"/>
      <c r="M34" s="183"/>
      <c r="N34" s="205">
        <v>49</v>
      </c>
      <c r="O34" s="206"/>
      <c r="P34" s="206"/>
      <c r="Q34" s="206"/>
      <c r="R34" s="207"/>
      <c r="S34" s="8"/>
      <c r="U34" s="60" t="s">
        <v>129</v>
      </c>
      <c r="V34" s="60" t="s">
        <v>130</v>
      </c>
    </row>
    <row r="35" spans="2:21" ht="15">
      <c r="B35" s="8"/>
      <c r="C35" s="175" t="s">
        <v>21</v>
      </c>
      <c r="D35" s="176"/>
      <c r="E35" s="176"/>
      <c r="F35" s="176"/>
      <c r="G35" s="177"/>
      <c r="H35" s="12">
        <v>180</v>
      </c>
      <c r="I35" s="181">
        <v>0</v>
      </c>
      <c r="J35" s="182"/>
      <c r="K35" s="182"/>
      <c r="L35" s="182"/>
      <c r="M35" s="183"/>
      <c r="N35" s="205">
        <v>0</v>
      </c>
      <c r="O35" s="206"/>
      <c r="P35" s="206"/>
      <c r="Q35" s="206"/>
      <c r="R35" s="207"/>
      <c r="S35" s="8"/>
      <c r="U35" s="61" t="s">
        <v>131</v>
      </c>
    </row>
    <row r="36" spans="2:21" s="25" customFormat="1" ht="15.75">
      <c r="B36" s="24"/>
      <c r="C36" s="236" t="s">
        <v>22</v>
      </c>
      <c r="D36" s="237"/>
      <c r="E36" s="237"/>
      <c r="F36" s="237"/>
      <c r="G36" s="238"/>
      <c r="H36" s="57">
        <v>190</v>
      </c>
      <c r="I36" s="239">
        <f>SUM(I24:M26,I31:M35)</f>
        <v>993</v>
      </c>
      <c r="J36" s="240"/>
      <c r="K36" s="240"/>
      <c r="L36" s="240"/>
      <c r="M36" s="241"/>
      <c r="N36" s="239">
        <f>SUM(N24:R26,N31:R35)</f>
        <v>1106</v>
      </c>
      <c r="O36" s="240"/>
      <c r="P36" s="240"/>
      <c r="Q36" s="240"/>
      <c r="R36" s="241"/>
      <c r="S36" s="24"/>
      <c r="U36" s="62"/>
    </row>
    <row r="37" spans="2:21" ht="15">
      <c r="B37" s="8"/>
      <c r="C37" s="184" t="s">
        <v>23</v>
      </c>
      <c r="D37" s="185"/>
      <c r="E37" s="185"/>
      <c r="F37" s="185"/>
      <c r="G37" s="185"/>
      <c r="H37" s="58"/>
      <c r="I37" s="242"/>
      <c r="J37" s="242"/>
      <c r="K37" s="242"/>
      <c r="L37" s="242"/>
      <c r="M37" s="242"/>
      <c r="N37" s="242"/>
      <c r="O37" s="242"/>
      <c r="P37" s="242"/>
      <c r="Q37" s="242"/>
      <c r="R37" s="243"/>
      <c r="S37" s="8"/>
      <c r="U37" s="64"/>
    </row>
    <row r="38" spans="2:21" ht="15">
      <c r="B38" s="8"/>
      <c r="C38" s="202" t="s">
        <v>24</v>
      </c>
      <c r="D38" s="203"/>
      <c r="E38" s="203"/>
      <c r="F38" s="203"/>
      <c r="G38" s="204"/>
      <c r="H38" s="15">
        <v>210</v>
      </c>
      <c r="I38" s="244">
        <f>SUM(I40:M45)</f>
        <v>148</v>
      </c>
      <c r="J38" s="245"/>
      <c r="K38" s="245"/>
      <c r="L38" s="245"/>
      <c r="M38" s="246"/>
      <c r="N38" s="244">
        <f>SUM(N40:R45)</f>
        <v>146</v>
      </c>
      <c r="O38" s="245"/>
      <c r="P38" s="245"/>
      <c r="Q38" s="245"/>
      <c r="R38" s="246"/>
      <c r="S38" s="8"/>
      <c r="U38" s="60"/>
    </row>
    <row r="39" spans="2:21" ht="15" customHeight="1">
      <c r="B39" s="8"/>
      <c r="C39" s="228" t="s">
        <v>66</v>
      </c>
      <c r="D39" s="229"/>
      <c r="E39" s="229"/>
      <c r="F39" s="229"/>
      <c r="G39" s="229"/>
      <c r="H39" s="14"/>
      <c r="I39" s="218"/>
      <c r="J39" s="218"/>
      <c r="K39" s="218"/>
      <c r="L39" s="218"/>
      <c r="M39" s="218"/>
      <c r="N39" s="223"/>
      <c r="O39" s="218"/>
      <c r="P39" s="218"/>
      <c r="Q39" s="218"/>
      <c r="R39" s="224"/>
      <c r="S39" s="8"/>
      <c r="U39" s="65"/>
    </row>
    <row r="40" spans="2:21" ht="15" customHeight="1">
      <c r="B40" s="8"/>
      <c r="C40" s="202" t="s">
        <v>71</v>
      </c>
      <c r="D40" s="203"/>
      <c r="E40" s="203"/>
      <c r="F40" s="203"/>
      <c r="G40" s="203"/>
      <c r="H40" s="15">
        <v>211</v>
      </c>
      <c r="I40" s="231">
        <v>127</v>
      </c>
      <c r="J40" s="231"/>
      <c r="K40" s="231"/>
      <c r="L40" s="231"/>
      <c r="M40" s="231"/>
      <c r="N40" s="232">
        <v>125</v>
      </c>
      <c r="O40" s="233"/>
      <c r="P40" s="233"/>
      <c r="Q40" s="233"/>
      <c r="R40" s="234"/>
      <c r="S40" s="8"/>
      <c r="U40" s="66" t="s">
        <v>132</v>
      </c>
    </row>
    <row r="41" spans="2:21" ht="15">
      <c r="B41" s="8"/>
      <c r="C41" s="175" t="s">
        <v>70</v>
      </c>
      <c r="D41" s="176"/>
      <c r="E41" s="176"/>
      <c r="F41" s="176"/>
      <c r="G41" s="177"/>
      <c r="H41" s="12">
        <v>212</v>
      </c>
      <c r="I41" s="181">
        <v>0</v>
      </c>
      <c r="J41" s="182"/>
      <c r="K41" s="182"/>
      <c r="L41" s="182"/>
      <c r="M41" s="183"/>
      <c r="N41" s="205">
        <v>0</v>
      </c>
      <c r="O41" s="206"/>
      <c r="P41" s="206"/>
      <c r="Q41" s="206"/>
      <c r="R41" s="207"/>
      <c r="S41" s="8"/>
      <c r="U41" s="60" t="s">
        <v>133</v>
      </c>
    </row>
    <row r="42" spans="2:21" ht="15">
      <c r="B42" s="8"/>
      <c r="C42" s="175" t="s">
        <v>72</v>
      </c>
      <c r="D42" s="176"/>
      <c r="E42" s="176"/>
      <c r="F42" s="176"/>
      <c r="G42" s="177"/>
      <c r="H42" s="12">
        <v>213</v>
      </c>
      <c r="I42" s="181">
        <v>0</v>
      </c>
      <c r="J42" s="182"/>
      <c r="K42" s="182"/>
      <c r="L42" s="182"/>
      <c r="M42" s="183"/>
      <c r="N42" s="205">
        <v>0</v>
      </c>
      <c r="O42" s="206"/>
      <c r="P42" s="206"/>
      <c r="Q42" s="206"/>
      <c r="R42" s="207"/>
      <c r="S42" s="8"/>
      <c r="U42" s="60" t="s">
        <v>134</v>
      </c>
    </row>
    <row r="43" spans="2:22" ht="15">
      <c r="B43" s="8"/>
      <c r="C43" s="175" t="s">
        <v>73</v>
      </c>
      <c r="D43" s="176"/>
      <c r="E43" s="176"/>
      <c r="F43" s="176"/>
      <c r="G43" s="177"/>
      <c r="H43" s="12">
        <v>214</v>
      </c>
      <c r="I43" s="181">
        <v>16</v>
      </c>
      <c r="J43" s="182"/>
      <c r="K43" s="182"/>
      <c r="L43" s="182"/>
      <c r="M43" s="183"/>
      <c r="N43" s="205">
        <v>16</v>
      </c>
      <c r="O43" s="206"/>
      <c r="P43" s="206"/>
      <c r="Q43" s="206"/>
      <c r="R43" s="207"/>
      <c r="S43" s="8"/>
      <c r="U43" s="60" t="s">
        <v>136</v>
      </c>
      <c r="V43" s="60" t="s">
        <v>135</v>
      </c>
    </row>
    <row r="44" spans="2:21" ht="15">
      <c r="B44" s="8"/>
      <c r="C44" s="175" t="s">
        <v>74</v>
      </c>
      <c r="D44" s="176"/>
      <c r="E44" s="176"/>
      <c r="F44" s="176"/>
      <c r="G44" s="177"/>
      <c r="H44" s="12">
        <v>215</v>
      </c>
      <c r="I44" s="181">
        <v>0</v>
      </c>
      <c r="J44" s="182"/>
      <c r="K44" s="182"/>
      <c r="L44" s="182"/>
      <c r="M44" s="183"/>
      <c r="N44" s="205">
        <v>0</v>
      </c>
      <c r="O44" s="206"/>
      <c r="P44" s="206"/>
      <c r="Q44" s="206"/>
      <c r="R44" s="207"/>
      <c r="S44" s="8"/>
      <c r="U44" s="60" t="s">
        <v>137</v>
      </c>
    </row>
    <row r="45" spans="2:21" ht="15">
      <c r="B45" s="8"/>
      <c r="C45" s="175" t="s">
        <v>75</v>
      </c>
      <c r="D45" s="176"/>
      <c r="E45" s="176"/>
      <c r="F45" s="176"/>
      <c r="G45" s="177"/>
      <c r="H45" s="12">
        <v>216</v>
      </c>
      <c r="I45" s="181">
        <v>5</v>
      </c>
      <c r="J45" s="182"/>
      <c r="K45" s="182"/>
      <c r="L45" s="182"/>
      <c r="M45" s="183"/>
      <c r="N45" s="205">
        <v>5</v>
      </c>
      <c r="O45" s="206"/>
      <c r="P45" s="206"/>
      <c r="Q45" s="206"/>
      <c r="R45" s="207"/>
      <c r="S45" s="8"/>
      <c r="U45" s="61"/>
    </row>
    <row r="46" spans="2:21" ht="15">
      <c r="B46" s="8"/>
      <c r="C46" s="175" t="s">
        <v>25</v>
      </c>
      <c r="D46" s="176"/>
      <c r="E46" s="176"/>
      <c r="F46" s="176"/>
      <c r="G46" s="177"/>
      <c r="H46" s="12">
        <v>220</v>
      </c>
      <c r="I46" s="181">
        <v>0</v>
      </c>
      <c r="J46" s="182"/>
      <c r="K46" s="182"/>
      <c r="L46" s="182"/>
      <c r="M46" s="183"/>
      <c r="N46" s="205">
        <v>0</v>
      </c>
      <c r="O46" s="206"/>
      <c r="P46" s="206"/>
      <c r="Q46" s="206"/>
      <c r="R46" s="207"/>
      <c r="S46" s="8"/>
      <c r="U46" s="60" t="s">
        <v>138</v>
      </c>
    </row>
    <row r="47" spans="2:21" ht="15">
      <c r="B47" s="8"/>
      <c r="C47" s="175" t="s">
        <v>26</v>
      </c>
      <c r="D47" s="176"/>
      <c r="E47" s="176"/>
      <c r="F47" s="176"/>
      <c r="G47" s="177"/>
      <c r="H47" s="12">
        <v>230</v>
      </c>
      <c r="I47" s="181">
        <v>11</v>
      </c>
      <c r="J47" s="182"/>
      <c r="K47" s="182"/>
      <c r="L47" s="182"/>
      <c r="M47" s="183"/>
      <c r="N47" s="205">
        <v>13</v>
      </c>
      <c r="O47" s="206"/>
      <c r="P47" s="206"/>
      <c r="Q47" s="206"/>
      <c r="R47" s="207"/>
      <c r="S47" s="8"/>
      <c r="U47" s="61" t="s">
        <v>131</v>
      </c>
    </row>
    <row r="48" spans="2:21" ht="30" customHeight="1">
      <c r="B48" s="8"/>
      <c r="C48" s="175" t="s">
        <v>27</v>
      </c>
      <c r="D48" s="176"/>
      <c r="E48" s="176"/>
      <c r="F48" s="176"/>
      <c r="G48" s="177"/>
      <c r="H48" s="12">
        <v>240</v>
      </c>
      <c r="I48" s="181">
        <v>0</v>
      </c>
      <c r="J48" s="182"/>
      <c r="K48" s="182"/>
      <c r="L48" s="182"/>
      <c r="M48" s="183"/>
      <c r="N48" s="205">
        <v>0</v>
      </c>
      <c r="O48" s="206"/>
      <c r="P48" s="206"/>
      <c r="Q48" s="206"/>
      <c r="R48" s="207"/>
      <c r="S48" s="8"/>
      <c r="U48" s="60" t="s">
        <v>139</v>
      </c>
    </row>
    <row r="49" spans="2:22" ht="15">
      <c r="B49" s="8"/>
      <c r="C49" s="175" t="s">
        <v>28</v>
      </c>
      <c r="D49" s="176"/>
      <c r="E49" s="176"/>
      <c r="F49" s="176"/>
      <c r="G49" s="177"/>
      <c r="H49" s="12">
        <v>250</v>
      </c>
      <c r="I49" s="181">
        <v>65</v>
      </c>
      <c r="J49" s="182"/>
      <c r="K49" s="182"/>
      <c r="L49" s="182"/>
      <c r="M49" s="183"/>
      <c r="N49" s="205">
        <v>79</v>
      </c>
      <c r="O49" s="206"/>
      <c r="P49" s="206"/>
      <c r="Q49" s="206"/>
      <c r="R49" s="207"/>
      <c r="S49" s="8"/>
      <c r="U49" s="60" t="s">
        <v>129</v>
      </c>
      <c r="V49" s="60" t="s">
        <v>130</v>
      </c>
    </row>
    <row r="50" spans="2:22" ht="15">
      <c r="B50" s="8"/>
      <c r="C50" s="175" t="s">
        <v>29</v>
      </c>
      <c r="D50" s="176"/>
      <c r="E50" s="176"/>
      <c r="F50" s="176"/>
      <c r="G50" s="177"/>
      <c r="H50" s="12">
        <v>260</v>
      </c>
      <c r="I50" s="181">
        <v>0</v>
      </c>
      <c r="J50" s="182"/>
      <c r="K50" s="182"/>
      <c r="L50" s="182"/>
      <c r="M50" s="183"/>
      <c r="N50" s="205">
        <v>0</v>
      </c>
      <c r="O50" s="206"/>
      <c r="P50" s="206"/>
      <c r="Q50" s="206"/>
      <c r="R50" s="207"/>
      <c r="S50" s="8"/>
      <c r="U50" s="60" t="s">
        <v>380</v>
      </c>
      <c r="V50" s="60" t="s">
        <v>140</v>
      </c>
    </row>
    <row r="51" spans="2:22" ht="15">
      <c r="B51" s="8"/>
      <c r="C51" s="180" t="s">
        <v>383</v>
      </c>
      <c r="D51" s="176"/>
      <c r="E51" s="176"/>
      <c r="F51" s="176"/>
      <c r="G51" s="177"/>
      <c r="H51" s="12">
        <v>270</v>
      </c>
      <c r="I51" s="181">
        <v>339</v>
      </c>
      <c r="J51" s="182"/>
      <c r="K51" s="182"/>
      <c r="L51" s="182"/>
      <c r="M51" s="183"/>
      <c r="N51" s="205">
        <v>183</v>
      </c>
      <c r="O51" s="206"/>
      <c r="P51" s="206"/>
      <c r="Q51" s="206"/>
      <c r="R51" s="207"/>
      <c r="S51" s="8"/>
      <c r="U51" s="278" t="s">
        <v>141</v>
      </c>
      <c r="V51" s="279"/>
    </row>
    <row r="52" spans="2:21" ht="15">
      <c r="B52" s="8"/>
      <c r="C52" s="175" t="s">
        <v>30</v>
      </c>
      <c r="D52" s="176"/>
      <c r="E52" s="176"/>
      <c r="F52" s="176"/>
      <c r="G52" s="177"/>
      <c r="H52" s="12">
        <v>280</v>
      </c>
      <c r="I52" s="181">
        <v>0</v>
      </c>
      <c r="J52" s="182"/>
      <c r="K52" s="182"/>
      <c r="L52" s="182"/>
      <c r="M52" s="183"/>
      <c r="N52" s="205">
        <v>0</v>
      </c>
      <c r="O52" s="206"/>
      <c r="P52" s="206"/>
      <c r="Q52" s="206"/>
      <c r="R52" s="207"/>
      <c r="S52" s="8"/>
      <c r="U52" s="60" t="s">
        <v>142</v>
      </c>
    </row>
    <row r="53" spans="2:22" s="25" customFormat="1" ht="15.75">
      <c r="B53" s="24"/>
      <c r="C53" s="247" t="s">
        <v>31</v>
      </c>
      <c r="D53" s="247"/>
      <c r="E53" s="247"/>
      <c r="F53" s="247"/>
      <c r="G53" s="247"/>
      <c r="H53" s="59">
        <v>290</v>
      </c>
      <c r="I53" s="250">
        <f>SUM(I38,I46:M52)</f>
        <v>563</v>
      </c>
      <c r="J53" s="250"/>
      <c r="K53" s="250"/>
      <c r="L53" s="250"/>
      <c r="M53" s="250"/>
      <c r="N53" s="250">
        <f>SUM(N38,N46:R52)</f>
        <v>421</v>
      </c>
      <c r="O53" s="250"/>
      <c r="P53" s="250"/>
      <c r="Q53" s="250"/>
      <c r="R53" s="250"/>
      <c r="S53" s="24"/>
      <c r="U53" s="114" t="str">
        <f>IF(I54-I96=0," ",IF(U54&lt;0,CONCATENATE("Актив баланса на конец отчетного периода меньше пассива на ",-U54," тыс.руб."),CONCATENATE("Актив баланса на конец отчетного периода превышает пассив на ",U54," тыс.руб.")))</f>
        <v> </v>
      </c>
      <c r="V53" s="115"/>
    </row>
    <row r="54" spans="2:22" s="25" customFormat="1" ht="15.75">
      <c r="B54" s="24"/>
      <c r="C54" s="247" t="s">
        <v>32</v>
      </c>
      <c r="D54" s="247"/>
      <c r="E54" s="247"/>
      <c r="F54" s="247"/>
      <c r="G54" s="247"/>
      <c r="H54" s="59">
        <v>300</v>
      </c>
      <c r="I54" s="250">
        <f>I36+I53</f>
        <v>1556</v>
      </c>
      <c r="J54" s="250"/>
      <c r="K54" s="250"/>
      <c r="L54" s="250"/>
      <c r="M54" s="250"/>
      <c r="N54" s="250">
        <f>N36+N53</f>
        <v>1527</v>
      </c>
      <c r="O54" s="250"/>
      <c r="P54" s="250"/>
      <c r="Q54" s="250"/>
      <c r="R54" s="250"/>
      <c r="S54" s="24"/>
      <c r="U54" s="116">
        <f>IF(ABS(I54-I96)&gt;0,I54-I96,0)</f>
        <v>0</v>
      </c>
      <c r="V54" s="116">
        <f>IF(ABS(N54-N96)&gt;0,N54-N96,0)</f>
        <v>0</v>
      </c>
    </row>
    <row r="55" spans="2:22" s="6" customFormat="1" ht="15">
      <c r="B55" s="5"/>
      <c r="C55" s="148"/>
      <c r="D55" s="148"/>
      <c r="E55" s="148"/>
      <c r="F55" s="148"/>
      <c r="G55" s="148"/>
      <c r="H55" s="108"/>
      <c r="I55" s="149"/>
      <c r="J55" s="149"/>
      <c r="K55" s="149"/>
      <c r="L55" s="149"/>
      <c r="M55" s="149"/>
      <c r="N55" s="149"/>
      <c r="O55" s="149"/>
      <c r="P55" s="149"/>
      <c r="Q55" s="149"/>
      <c r="R55" s="149"/>
      <c r="S55" s="5"/>
      <c r="V55" s="28" t="str">
        <f>IF(N54-N96=0," ",IF(V54&lt;0,CONCATENATE("Актив баланса на начало отчетного периода меньше пассива на ",-V54," тыс.руб."),CONCATENATE("Актив баланса на начало отчетного периода превышает пассив на ",V54," тыс.руб.")))</f>
        <v> </v>
      </c>
    </row>
    <row r="56" spans="2:19" s="152" customFormat="1" ht="5.25">
      <c r="B56" s="150"/>
      <c r="C56" s="251"/>
      <c r="D56" s="251"/>
      <c r="E56" s="251"/>
      <c r="F56" s="251"/>
      <c r="G56" s="251"/>
      <c r="H56" s="251"/>
      <c r="I56" s="251"/>
      <c r="J56" s="251"/>
      <c r="K56" s="251"/>
      <c r="L56" s="251"/>
      <c r="M56" s="251"/>
      <c r="N56" s="251"/>
      <c r="O56" s="151"/>
      <c r="P56" s="151"/>
      <c r="Q56" s="151"/>
      <c r="R56" s="151"/>
      <c r="S56" s="150"/>
    </row>
    <row r="57" spans="2:19" ht="15" customHeight="1">
      <c r="B57" s="8"/>
      <c r="C57" s="210" t="s">
        <v>33</v>
      </c>
      <c r="D57" s="211"/>
      <c r="E57" s="211"/>
      <c r="F57" s="211"/>
      <c r="G57" s="212"/>
      <c r="H57" s="192" t="s">
        <v>12</v>
      </c>
      <c r="I57" s="27" t="s">
        <v>60</v>
      </c>
      <c r="J57" s="261">
        <f>U6</f>
        <v>44561</v>
      </c>
      <c r="K57" s="261"/>
      <c r="L57" s="261"/>
      <c r="M57" s="45"/>
      <c r="N57" s="44" t="s">
        <v>121</v>
      </c>
      <c r="O57" s="216">
        <f>DATE(YEAR(U5),MONTH(0),DAY(0))</f>
        <v>44196</v>
      </c>
      <c r="P57" s="216"/>
      <c r="Q57" s="216"/>
      <c r="R57" s="217"/>
      <c r="S57" s="8"/>
    </row>
    <row r="58" spans="2:19" ht="15">
      <c r="B58" s="8"/>
      <c r="C58" s="213">
        <v>1</v>
      </c>
      <c r="D58" s="214"/>
      <c r="E58" s="214"/>
      <c r="F58" s="214"/>
      <c r="G58" s="215"/>
      <c r="H58" s="193"/>
      <c r="I58" s="262">
        <f>U6</f>
        <v>44561</v>
      </c>
      <c r="J58" s="263"/>
      <c r="K58" s="263"/>
      <c r="L58" s="263"/>
      <c r="M58" s="264"/>
      <c r="N58" s="248"/>
      <c r="O58" s="249"/>
      <c r="P58" s="41"/>
      <c r="Q58" s="42"/>
      <c r="R58" s="43"/>
      <c r="S58" s="8"/>
    </row>
    <row r="59" spans="2:19" ht="15">
      <c r="B59" s="8"/>
      <c r="C59" s="199">
        <v>1</v>
      </c>
      <c r="D59" s="200"/>
      <c r="E59" s="200"/>
      <c r="F59" s="200"/>
      <c r="G59" s="201"/>
      <c r="H59" s="26">
        <v>2</v>
      </c>
      <c r="I59" s="199">
        <v>3</v>
      </c>
      <c r="J59" s="200"/>
      <c r="K59" s="200"/>
      <c r="L59" s="200"/>
      <c r="M59" s="201"/>
      <c r="N59" s="199">
        <v>4</v>
      </c>
      <c r="O59" s="200"/>
      <c r="P59" s="200"/>
      <c r="Q59" s="200"/>
      <c r="R59" s="201"/>
      <c r="S59" s="8"/>
    </row>
    <row r="60" spans="2:19" ht="15">
      <c r="B60" s="8"/>
      <c r="C60" s="184" t="s">
        <v>34</v>
      </c>
      <c r="D60" s="185"/>
      <c r="E60" s="185"/>
      <c r="F60" s="185"/>
      <c r="G60" s="185"/>
      <c r="H60" s="58"/>
      <c r="I60" s="255"/>
      <c r="J60" s="255"/>
      <c r="K60" s="255"/>
      <c r="L60" s="255"/>
      <c r="M60" s="255"/>
      <c r="N60" s="255"/>
      <c r="O60" s="255"/>
      <c r="P60" s="255"/>
      <c r="Q60" s="255"/>
      <c r="R60" s="256"/>
      <c r="S60" s="8"/>
    </row>
    <row r="61" spans="2:21" ht="15" customHeight="1">
      <c r="B61" s="8"/>
      <c r="C61" s="202" t="s">
        <v>35</v>
      </c>
      <c r="D61" s="203"/>
      <c r="E61" s="203"/>
      <c r="F61" s="203"/>
      <c r="G61" s="204"/>
      <c r="H61" s="15">
        <v>410</v>
      </c>
      <c r="I61" s="235">
        <v>179</v>
      </c>
      <c r="J61" s="231"/>
      <c r="K61" s="231"/>
      <c r="L61" s="231"/>
      <c r="M61" s="257"/>
      <c r="N61" s="232">
        <v>179</v>
      </c>
      <c r="O61" s="233"/>
      <c r="P61" s="233"/>
      <c r="Q61" s="233"/>
      <c r="R61" s="234"/>
      <c r="S61" s="8"/>
      <c r="U61" s="60" t="s">
        <v>143</v>
      </c>
    </row>
    <row r="62" spans="2:27" ht="15" customHeight="1">
      <c r="B62" s="8"/>
      <c r="C62" s="175" t="s">
        <v>36</v>
      </c>
      <c r="D62" s="176"/>
      <c r="E62" s="176"/>
      <c r="F62" s="176"/>
      <c r="G62" s="177"/>
      <c r="H62" s="12">
        <v>420</v>
      </c>
      <c r="I62" s="258">
        <v>0</v>
      </c>
      <c r="J62" s="259"/>
      <c r="K62" s="259"/>
      <c r="L62" s="259"/>
      <c r="M62" s="260"/>
      <c r="N62" s="252">
        <v>0</v>
      </c>
      <c r="O62" s="253"/>
      <c r="P62" s="253"/>
      <c r="Q62" s="253"/>
      <c r="R62" s="254"/>
      <c r="S62" s="8"/>
      <c r="U62" s="60" t="s">
        <v>144</v>
      </c>
      <c r="V62" s="67"/>
      <c r="W62" s="67"/>
      <c r="X62" s="67"/>
      <c r="Y62" s="67"/>
      <c r="Z62" s="67"/>
      <c r="AA62" s="67"/>
    </row>
    <row r="63" spans="2:27" ht="15">
      <c r="B63" s="8"/>
      <c r="C63" s="175" t="s">
        <v>37</v>
      </c>
      <c r="D63" s="176"/>
      <c r="E63" s="176"/>
      <c r="F63" s="176"/>
      <c r="G63" s="177"/>
      <c r="H63" s="12">
        <v>430</v>
      </c>
      <c r="I63" s="258">
        <v>0</v>
      </c>
      <c r="J63" s="259"/>
      <c r="K63" s="259"/>
      <c r="L63" s="259"/>
      <c r="M63" s="260"/>
      <c r="N63" s="252">
        <v>0</v>
      </c>
      <c r="O63" s="253"/>
      <c r="P63" s="253"/>
      <c r="Q63" s="253"/>
      <c r="R63" s="254"/>
      <c r="S63" s="8"/>
      <c r="U63" s="61" t="s">
        <v>145</v>
      </c>
      <c r="V63" s="67"/>
      <c r="W63" s="67"/>
      <c r="X63" s="67"/>
      <c r="Y63" s="67"/>
      <c r="Z63" s="67"/>
      <c r="AA63" s="67"/>
    </row>
    <row r="64" spans="2:27" ht="15">
      <c r="B64" s="8"/>
      <c r="C64" s="175" t="s">
        <v>38</v>
      </c>
      <c r="D64" s="176"/>
      <c r="E64" s="176"/>
      <c r="F64" s="176"/>
      <c r="G64" s="177"/>
      <c r="H64" s="12">
        <v>440</v>
      </c>
      <c r="I64" s="181">
        <v>0</v>
      </c>
      <c r="J64" s="182"/>
      <c r="K64" s="182"/>
      <c r="L64" s="182"/>
      <c r="M64" s="183"/>
      <c r="N64" s="205">
        <v>0</v>
      </c>
      <c r="O64" s="206"/>
      <c r="P64" s="206"/>
      <c r="Q64" s="206"/>
      <c r="R64" s="207"/>
      <c r="S64" s="8"/>
      <c r="U64" s="60" t="s">
        <v>146</v>
      </c>
      <c r="V64" s="67"/>
      <c r="W64" s="67"/>
      <c r="X64" s="67"/>
      <c r="Y64" s="67"/>
      <c r="Z64" s="67"/>
      <c r="AA64" s="67"/>
    </row>
    <row r="65" spans="2:27" ht="15">
      <c r="B65" s="8"/>
      <c r="C65" s="175" t="s">
        <v>39</v>
      </c>
      <c r="D65" s="176"/>
      <c r="E65" s="176"/>
      <c r="F65" s="176"/>
      <c r="G65" s="177"/>
      <c r="H65" s="12">
        <v>450</v>
      </c>
      <c r="I65" s="181">
        <v>817</v>
      </c>
      <c r="J65" s="182"/>
      <c r="K65" s="182"/>
      <c r="L65" s="182"/>
      <c r="M65" s="183"/>
      <c r="N65" s="205">
        <v>876</v>
      </c>
      <c r="O65" s="206"/>
      <c r="P65" s="206"/>
      <c r="Q65" s="206"/>
      <c r="R65" s="207"/>
      <c r="S65" s="8"/>
      <c r="U65" s="60" t="s">
        <v>147</v>
      </c>
      <c r="V65" s="67"/>
      <c r="W65" s="67"/>
      <c r="X65" s="67"/>
      <c r="Y65" s="67"/>
      <c r="Z65" s="67"/>
      <c r="AA65" s="67"/>
    </row>
    <row r="66" spans="2:27" ht="15">
      <c r="B66" s="8"/>
      <c r="C66" s="175" t="s">
        <v>40</v>
      </c>
      <c r="D66" s="176"/>
      <c r="E66" s="176"/>
      <c r="F66" s="176"/>
      <c r="G66" s="177"/>
      <c r="H66" s="12">
        <v>460</v>
      </c>
      <c r="I66" s="181">
        <v>339</v>
      </c>
      <c r="J66" s="182"/>
      <c r="K66" s="182"/>
      <c r="L66" s="182"/>
      <c r="M66" s="183"/>
      <c r="N66" s="205">
        <v>282</v>
      </c>
      <c r="O66" s="206"/>
      <c r="P66" s="206"/>
      <c r="Q66" s="206"/>
      <c r="R66" s="207"/>
      <c r="S66" s="8"/>
      <c r="U66" s="61" t="s">
        <v>148</v>
      </c>
      <c r="V66" s="67"/>
      <c r="W66" s="67"/>
      <c r="X66" s="67"/>
      <c r="Y66" s="67"/>
      <c r="Z66" s="67"/>
      <c r="AA66" s="67"/>
    </row>
    <row r="67" spans="2:21" ht="15">
      <c r="B67" s="8"/>
      <c r="C67" s="175" t="s">
        <v>41</v>
      </c>
      <c r="D67" s="176"/>
      <c r="E67" s="176"/>
      <c r="F67" s="176"/>
      <c r="G67" s="177"/>
      <c r="H67" s="12">
        <v>470</v>
      </c>
      <c r="I67" s="181">
        <v>0</v>
      </c>
      <c r="J67" s="182"/>
      <c r="K67" s="182"/>
      <c r="L67" s="182"/>
      <c r="M67" s="183"/>
      <c r="N67" s="205">
        <v>0</v>
      </c>
      <c r="O67" s="206"/>
      <c r="P67" s="206"/>
      <c r="Q67" s="206"/>
      <c r="R67" s="207"/>
      <c r="S67" s="8"/>
      <c r="U67" s="60" t="s">
        <v>149</v>
      </c>
    </row>
    <row r="68" spans="2:21" ht="15">
      <c r="B68" s="8"/>
      <c r="C68" s="175" t="s">
        <v>42</v>
      </c>
      <c r="D68" s="176"/>
      <c r="E68" s="176"/>
      <c r="F68" s="176"/>
      <c r="G68" s="177"/>
      <c r="H68" s="12">
        <v>480</v>
      </c>
      <c r="I68" s="181">
        <v>0</v>
      </c>
      <c r="J68" s="182"/>
      <c r="K68" s="182"/>
      <c r="L68" s="182"/>
      <c r="M68" s="183"/>
      <c r="N68" s="205">
        <v>0</v>
      </c>
      <c r="O68" s="206"/>
      <c r="P68" s="206"/>
      <c r="Q68" s="206"/>
      <c r="R68" s="207"/>
      <c r="S68" s="8"/>
      <c r="U68" s="61" t="s">
        <v>150</v>
      </c>
    </row>
    <row r="69" spans="2:19" s="25" customFormat="1" ht="15.75">
      <c r="B69" s="24"/>
      <c r="C69" s="265" t="s">
        <v>43</v>
      </c>
      <c r="D69" s="266"/>
      <c r="E69" s="266"/>
      <c r="F69" s="266"/>
      <c r="G69" s="267"/>
      <c r="H69" s="59">
        <v>490</v>
      </c>
      <c r="I69" s="268">
        <f>SUM(I61,I64:M68)-I62-I63</f>
        <v>1335</v>
      </c>
      <c r="J69" s="269"/>
      <c r="K69" s="269"/>
      <c r="L69" s="269"/>
      <c r="M69" s="270"/>
      <c r="N69" s="268">
        <f>SUM(N61,N64:R68)-N62-N63</f>
        <v>1337</v>
      </c>
      <c r="O69" s="269"/>
      <c r="P69" s="269"/>
      <c r="Q69" s="269"/>
      <c r="R69" s="270"/>
      <c r="S69" s="24"/>
    </row>
    <row r="70" spans="2:19" ht="15" customHeight="1">
      <c r="B70" s="8"/>
      <c r="C70" s="184" t="s">
        <v>44</v>
      </c>
      <c r="D70" s="185"/>
      <c r="E70" s="185"/>
      <c r="F70" s="185"/>
      <c r="G70" s="185"/>
      <c r="H70" s="58"/>
      <c r="I70" s="242"/>
      <c r="J70" s="242"/>
      <c r="K70" s="242"/>
      <c r="L70" s="242"/>
      <c r="M70" s="242"/>
      <c r="N70" s="242"/>
      <c r="O70" s="242"/>
      <c r="P70" s="242"/>
      <c r="Q70" s="242"/>
      <c r="R70" s="243"/>
      <c r="S70" s="8"/>
    </row>
    <row r="71" spans="2:21" ht="15">
      <c r="B71" s="8"/>
      <c r="C71" s="175" t="s">
        <v>45</v>
      </c>
      <c r="D71" s="176"/>
      <c r="E71" s="176"/>
      <c r="F71" s="176"/>
      <c r="G71" s="177"/>
      <c r="H71" s="12">
        <v>510</v>
      </c>
      <c r="I71" s="181">
        <v>0</v>
      </c>
      <c r="J71" s="182"/>
      <c r="K71" s="182"/>
      <c r="L71" s="182"/>
      <c r="M71" s="183"/>
      <c r="N71" s="205">
        <v>0</v>
      </c>
      <c r="O71" s="206"/>
      <c r="P71" s="206"/>
      <c r="Q71" s="206"/>
      <c r="R71" s="207"/>
      <c r="S71" s="8"/>
      <c r="U71" s="60" t="s">
        <v>151</v>
      </c>
    </row>
    <row r="72" spans="2:21" ht="15">
      <c r="B72" s="8"/>
      <c r="C72" s="175" t="s">
        <v>46</v>
      </c>
      <c r="D72" s="176"/>
      <c r="E72" s="176"/>
      <c r="F72" s="176"/>
      <c r="G72" s="177"/>
      <c r="H72" s="12">
        <v>520</v>
      </c>
      <c r="I72" s="181">
        <v>0</v>
      </c>
      <c r="J72" s="182"/>
      <c r="K72" s="182"/>
      <c r="L72" s="182"/>
      <c r="M72" s="183"/>
      <c r="N72" s="205">
        <v>0</v>
      </c>
      <c r="O72" s="206"/>
      <c r="P72" s="206"/>
      <c r="Q72" s="206"/>
      <c r="R72" s="207"/>
      <c r="S72" s="8"/>
      <c r="U72" s="60" t="s">
        <v>152</v>
      </c>
    </row>
    <row r="73" spans="2:21" ht="15">
      <c r="B73" s="8"/>
      <c r="C73" s="175" t="s">
        <v>47</v>
      </c>
      <c r="D73" s="176"/>
      <c r="E73" s="176"/>
      <c r="F73" s="176"/>
      <c r="G73" s="177"/>
      <c r="H73" s="12">
        <v>530</v>
      </c>
      <c r="I73" s="181">
        <v>0</v>
      </c>
      <c r="J73" s="182"/>
      <c r="K73" s="182"/>
      <c r="L73" s="182"/>
      <c r="M73" s="183"/>
      <c r="N73" s="205">
        <v>0</v>
      </c>
      <c r="O73" s="206"/>
      <c r="P73" s="206"/>
      <c r="Q73" s="206"/>
      <c r="R73" s="207"/>
      <c r="S73" s="8"/>
      <c r="U73" s="61" t="s">
        <v>153</v>
      </c>
    </row>
    <row r="74" spans="2:21" ht="15">
      <c r="B74" s="8"/>
      <c r="C74" s="175" t="s">
        <v>48</v>
      </c>
      <c r="D74" s="176"/>
      <c r="E74" s="176"/>
      <c r="F74" s="176"/>
      <c r="G74" s="177"/>
      <c r="H74" s="12">
        <v>540</v>
      </c>
      <c r="I74" s="181">
        <v>0</v>
      </c>
      <c r="J74" s="182"/>
      <c r="K74" s="182"/>
      <c r="L74" s="182"/>
      <c r="M74" s="183"/>
      <c r="N74" s="205">
        <v>0</v>
      </c>
      <c r="O74" s="206"/>
      <c r="P74" s="206"/>
      <c r="Q74" s="206"/>
      <c r="R74" s="207"/>
      <c r="S74" s="8"/>
      <c r="U74" s="60" t="s">
        <v>154</v>
      </c>
    </row>
    <row r="75" spans="2:21" ht="15">
      <c r="B75" s="8"/>
      <c r="C75" s="175" t="s">
        <v>49</v>
      </c>
      <c r="D75" s="176"/>
      <c r="E75" s="176"/>
      <c r="F75" s="176"/>
      <c r="G75" s="177"/>
      <c r="H75" s="12">
        <v>550</v>
      </c>
      <c r="I75" s="181">
        <v>0</v>
      </c>
      <c r="J75" s="182"/>
      <c r="K75" s="182"/>
      <c r="L75" s="182"/>
      <c r="M75" s="183"/>
      <c r="N75" s="205">
        <v>0</v>
      </c>
      <c r="O75" s="206"/>
      <c r="P75" s="206"/>
      <c r="Q75" s="206"/>
      <c r="R75" s="207"/>
      <c r="S75" s="8"/>
      <c r="U75" s="60" t="s">
        <v>155</v>
      </c>
    </row>
    <row r="76" spans="2:21" ht="15">
      <c r="B76" s="8"/>
      <c r="C76" s="175" t="s">
        <v>50</v>
      </c>
      <c r="D76" s="176"/>
      <c r="E76" s="176"/>
      <c r="F76" s="176"/>
      <c r="G76" s="177"/>
      <c r="H76" s="12">
        <v>560</v>
      </c>
      <c r="I76" s="181">
        <v>0</v>
      </c>
      <c r="J76" s="182"/>
      <c r="K76" s="182"/>
      <c r="L76" s="182"/>
      <c r="M76" s="183"/>
      <c r="N76" s="205">
        <v>0</v>
      </c>
      <c r="O76" s="206"/>
      <c r="P76" s="206"/>
      <c r="Q76" s="206"/>
      <c r="R76" s="207"/>
      <c r="S76" s="8"/>
      <c r="U76" s="61"/>
    </row>
    <row r="77" spans="2:19" s="25" customFormat="1" ht="15.75">
      <c r="B77" s="24"/>
      <c r="C77" s="265" t="s">
        <v>51</v>
      </c>
      <c r="D77" s="266"/>
      <c r="E77" s="266"/>
      <c r="F77" s="266"/>
      <c r="G77" s="267"/>
      <c r="H77" s="59">
        <v>590</v>
      </c>
      <c r="I77" s="268">
        <f>SUM(I71:M76)</f>
        <v>0</v>
      </c>
      <c r="J77" s="269"/>
      <c r="K77" s="269"/>
      <c r="L77" s="269"/>
      <c r="M77" s="270"/>
      <c r="N77" s="268">
        <f>SUM(N71:R76)</f>
        <v>0</v>
      </c>
      <c r="O77" s="269"/>
      <c r="P77" s="269"/>
      <c r="Q77" s="269"/>
      <c r="R77" s="270"/>
      <c r="S77" s="24"/>
    </row>
    <row r="78" spans="2:19" ht="15" customHeight="1">
      <c r="B78" s="8"/>
      <c r="C78" s="184" t="s">
        <v>52</v>
      </c>
      <c r="D78" s="185"/>
      <c r="E78" s="185"/>
      <c r="F78" s="185"/>
      <c r="G78" s="185"/>
      <c r="H78" s="58"/>
      <c r="I78" s="242"/>
      <c r="J78" s="242"/>
      <c r="K78" s="242"/>
      <c r="L78" s="242"/>
      <c r="M78" s="242"/>
      <c r="N78" s="242"/>
      <c r="O78" s="242"/>
      <c r="P78" s="242"/>
      <c r="Q78" s="242"/>
      <c r="R78" s="243"/>
      <c r="S78" s="8"/>
    </row>
    <row r="79" spans="2:21" ht="15">
      <c r="B79" s="8"/>
      <c r="C79" s="175" t="s">
        <v>53</v>
      </c>
      <c r="D79" s="176"/>
      <c r="E79" s="176"/>
      <c r="F79" s="176"/>
      <c r="G79" s="177"/>
      <c r="H79" s="12">
        <v>610</v>
      </c>
      <c r="I79" s="181">
        <v>0</v>
      </c>
      <c r="J79" s="182"/>
      <c r="K79" s="182"/>
      <c r="L79" s="182"/>
      <c r="M79" s="183"/>
      <c r="N79" s="205">
        <v>0</v>
      </c>
      <c r="O79" s="206"/>
      <c r="P79" s="206"/>
      <c r="Q79" s="206"/>
      <c r="R79" s="207"/>
      <c r="S79" s="8"/>
      <c r="U79" s="60" t="s">
        <v>156</v>
      </c>
    </row>
    <row r="80" spans="2:21" ht="15">
      <c r="B80" s="8"/>
      <c r="C80" s="175" t="s">
        <v>54</v>
      </c>
      <c r="D80" s="176"/>
      <c r="E80" s="176"/>
      <c r="F80" s="176"/>
      <c r="G80" s="177"/>
      <c r="H80" s="12">
        <v>620</v>
      </c>
      <c r="I80" s="181">
        <v>0</v>
      </c>
      <c r="J80" s="182"/>
      <c r="K80" s="182"/>
      <c r="L80" s="182"/>
      <c r="M80" s="183"/>
      <c r="N80" s="205">
        <v>0</v>
      </c>
      <c r="O80" s="206"/>
      <c r="P80" s="206"/>
      <c r="Q80" s="206"/>
      <c r="R80" s="207"/>
      <c r="S80" s="8"/>
      <c r="U80" s="60"/>
    </row>
    <row r="81" spans="2:21" ht="15">
      <c r="B81" s="8"/>
      <c r="C81" s="175" t="s">
        <v>55</v>
      </c>
      <c r="D81" s="176"/>
      <c r="E81" s="176"/>
      <c r="F81" s="176"/>
      <c r="G81" s="177"/>
      <c r="H81" s="12">
        <v>630</v>
      </c>
      <c r="I81" s="225">
        <f>SUM(I83:M90)</f>
        <v>221</v>
      </c>
      <c r="J81" s="226"/>
      <c r="K81" s="226"/>
      <c r="L81" s="226"/>
      <c r="M81" s="227"/>
      <c r="N81" s="225">
        <f>SUM(N83:R90)</f>
        <v>189</v>
      </c>
      <c r="O81" s="226"/>
      <c r="P81" s="226"/>
      <c r="Q81" s="226"/>
      <c r="R81" s="227"/>
      <c r="S81" s="8"/>
      <c r="U81" s="60"/>
    </row>
    <row r="82" spans="2:21" ht="15" customHeight="1">
      <c r="B82" s="8"/>
      <c r="C82" s="228" t="s">
        <v>66</v>
      </c>
      <c r="D82" s="229"/>
      <c r="E82" s="229"/>
      <c r="F82" s="229"/>
      <c r="G82" s="229"/>
      <c r="H82" s="14"/>
      <c r="I82" s="218"/>
      <c r="J82" s="218"/>
      <c r="K82" s="218"/>
      <c r="L82" s="218"/>
      <c r="M82" s="218"/>
      <c r="N82" s="223"/>
      <c r="O82" s="218"/>
      <c r="P82" s="218"/>
      <c r="Q82" s="218"/>
      <c r="R82" s="224"/>
      <c r="S82" s="8"/>
      <c r="U82" s="65"/>
    </row>
    <row r="83" spans="2:21" ht="15" customHeight="1">
      <c r="B83" s="8"/>
      <c r="C83" s="202" t="s">
        <v>76</v>
      </c>
      <c r="D83" s="203"/>
      <c r="E83" s="203"/>
      <c r="F83" s="203"/>
      <c r="G83" s="203"/>
      <c r="H83" s="15">
        <v>631</v>
      </c>
      <c r="I83" s="231">
        <v>35</v>
      </c>
      <c r="J83" s="231"/>
      <c r="K83" s="231"/>
      <c r="L83" s="231"/>
      <c r="M83" s="231"/>
      <c r="N83" s="232">
        <v>49</v>
      </c>
      <c r="O83" s="233"/>
      <c r="P83" s="233"/>
      <c r="Q83" s="233"/>
      <c r="R83" s="234"/>
      <c r="S83" s="8"/>
      <c r="U83" s="66" t="s">
        <v>157</v>
      </c>
    </row>
    <row r="84" spans="2:21" ht="15">
      <c r="B84" s="8"/>
      <c r="C84" s="175" t="s">
        <v>77</v>
      </c>
      <c r="D84" s="176"/>
      <c r="E84" s="176"/>
      <c r="F84" s="176"/>
      <c r="G84" s="177"/>
      <c r="H84" s="12">
        <v>632</v>
      </c>
      <c r="I84" s="181">
        <v>7</v>
      </c>
      <c r="J84" s="182"/>
      <c r="K84" s="182"/>
      <c r="L84" s="182"/>
      <c r="M84" s="183"/>
      <c r="N84" s="205">
        <v>3</v>
      </c>
      <c r="O84" s="206"/>
      <c r="P84" s="206"/>
      <c r="Q84" s="206"/>
      <c r="R84" s="207"/>
      <c r="S84" s="8"/>
      <c r="U84" s="60" t="s">
        <v>158</v>
      </c>
    </row>
    <row r="85" spans="2:21" ht="15">
      <c r="B85" s="8"/>
      <c r="C85" s="175" t="s">
        <v>78</v>
      </c>
      <c r="D85" s="176"/>
      <c r="E85" s="176"/>
      <c r="F85" s="176"/>
      <c r="G85" s="177"/>
      <c r="H85" s="12">
        <v>633</v>
      </c>
      <c r="I85" s="181">
        <v>23</v>
      </c>
      <c r="J85" s="182"/>
      <c r="K85" s="182"/>
      <c r="L85" s="182"/>
      <c r="M85" s="183"/>
      <c r="N85" s="205">
        <v>18</v>
      </c>
      <c r="O85" s="206"/>
      <c r="P85" s="206"/>
      <c r="Q85" s="206"/>
      <c r="R85" s="207"/>
      <c r="S85" s="8"/>
      <c r="U85" s="60" t="s">
        <v>159</v>
      </c>
    </row>
    <row r="86" spans="2:21" ht="15">
      <c r="B86" s="8"/>
      <c r="C86" s="175" t="s">
        <v>79</v>
      </c>
      <c r="D86" s="176"/>
      <c r="E86" s="176"/>
      <c r="F86" s="176"/>
      <c r="G86" s="177"/>
      <c r="H86" s="12">
        <v>634</v>
      </c>
      <c r="I86" s="181">
        <v>12</v>
      </c>
      <c r="J86" s="182"/>
      <c r="K86" s="182"/>
      <c r="L86" s="182"/>
      <c r="M86" s="183"/>
      <c r="N86" s="205">
        <v>0</v>
      </c>
      <c r="O86" s="206"/>
      <c r="P86" s="206"/>
      <c r="Q86" s="206"/>
      <c r="R86" s="207"/>
      <c r="S86" s="8"/>
      <c r="U86" s="60" t="s">
        <v>160</v>
      </c>
    </row>
    <row r="87" spans="2:21" ht="15">
      <c r="B87" s="8"/>
      <c r="C87" s="175" t="s">
        <v>80</v>
      </c>
      <c r="D87" s="176"/>
      <c r="E87" s="176"/>
      <c r="F87" s="176"/>
      <c r="G87" s="177"/>
      <c r="H87" s="12">
        <v>635</v>
      </c>
      <c r="I87" s="181">
        <v>128</v>
      </c>
      <c r="J87" s="182"/>
      <c r="K87" s="182"/>
      <c r="L87" s="182"/>
      <c r="M87" s="183"/>
      <c r="N87" s="205">
        <v>104</v>
      </c>
      <c r="O87" s="206"/>
      <c r="P87" s="206"/>
      <c r="Q87" s="206"/>
      <c r="R87" s="207"/>
      <c r="S87" s="8"/>
      <c r="U87" s="60" t="s">
        <v>285</v>
      </c>
    </row>
    <row r="88" spans="2:21" ht="15">
      <c r="B88" s="8"/>
      <c r="C88" s="175" t="s">
        <v>81</v>
      </c>
      <c r="D88" s="176"/>
      <c r="E88" s="176"/>
      <c r="F88" s="176"/>
      <c r="G88" s="177"/>
      <c r="H88" s="12">
        <v>636</v>
      </c>
      <c r="I88" s="181">
        <v>0</v>
      </c>
      <c r="J88" s="182"/>
      <c r="K88" s="182"/>
      <c r="L88" s="182"/>
      <c r="M88" s="183"/>
      <c r="N88" s="205">
        <v>0</v>
      </c>
      <c r="O88" s="206"/>
      <c r="P88" s="206"/>
      <c r="Q88" s="206"/>
      <c r="R88" s="207"/>
      <c r="S88" s="8"/>
      <c r="U88" s="60" t="s">
        <v>152</v>
      </c>
    </row>
    <row r="89" spans="2:21" ht="15">
      <c r="B89" s="8"/>
      <c r="C89" s="175" t="s">
        <v>82</v>
      </c>
      <c r="D89" s="176"/>
      <c r="E89" s="176"/>
      <c r="F89" s="176"/>
      <c r="G89" s="177"/>
      <c r="H89" s="12">
        <v>637</v>
      </c>
      <c r="I89" s="181">
        <v>0</v>
      </c>
      <c r="J89" s="182"/>
      <c r="K89" s="182"/>
      <c r="L89" s="182"/>
      <c r="M89" s="183"/>
      <c r="N89" s="205">
        <v>0</v>
      </c>
      <c r="O89" s="206"/>
      <c r="P89" s="206"/>
      <c r="Q89" s="206"/>
      <c r="R89" s="207"/>
      <c r="S89" s="8"/>
      <c r="U89" s="60" t="s">
        <v>381</v>
      </c>
    </row>
    <row r="90" spans="2:21" ht="15">
      <c r="B90" s="8"/>
      <c r="C90" s="175" t="s">
        <v>83</v>
      </c>
      <c r="D90" s="176"/>
      <c r="E90" s="176"/>
      <c r="F90" s="176"/>
      <c r="G90" s="177"/>
      <c r="H90" s="12">
        <v>638</v>
      </c>
      <c r="I90" s="181">
        <v>16</v>
      </c>
      <c r="J90" s="182"/>
      <c r="K90" s="182"/>
      <c r="L90" s="182"/>
      <c r="M90" s="183"/>
      <c r="N90" s="205">
        <v>15</v>
      </c>
      <c r="O90" s="206"/>
      <c r="P90" s="206"/>
      <c r="Q90" s="206"/>
      <c r="R90" s="207"/>
      <c r="S90" s="8"/>
      <c r="U90" s="60" t="s">
        <v>382</v>
      </c>
    </row>
    <row r="91" spans="2:21" ht="15">
      <c r="B91" s="8"/>
      <c r="C91" s="175" t="s">
        <v>56</v>
      </c>
      <c r="D91" s="176"/>
      <c r="E91" s="176"/>
      <c r="F91" s="176"/>
      <c r="G91" s="177"/>
      <c r="H91" s="12">
        <v>640</v>
      </c>
      <c r="I91" s="181">
        <v>0</v>
      </c>
      <c r="J91" s="182"/>
      <c r="K91" s="182"/>
      <c r="L91" s="182"/>
      <c r="M91" s="183"/>
      <c r="N91" s="205">
        <v>0</v>
      </c>
      <c r="O91" s="206"/>
      <c r="P91" s="206"/>
      <c r="Q91" s="206"/>
      <c r="R91" s="207"/>
      <c r="S91" s="8"/>
      <c r="U91" s="60" t="s">
        <v>152</v>
      </c>
    </row>
    <row r="92" spans="2:21" ht="15">
      <c r="B92" s="8"/>
      <c r="C92" s="175" t="s">
        <v>48</v>
      </c>
      <c r="D92" s="176"/>
      <c r="E92" s="176"/>
      <c r="F92" s="176"/>
      <c r="G92" s="177"/>
      <c r="H92" s="12">
        <v>650</v>
      </c>
      <c r="I92" s="181">
        <v>0</v>
      </c>
      <c r="J92" s="182"/>
      <c r="K92" s="182"/>
      <c r="L92" s="182"/>
      <c r="M92" s="183"/>
      <c r="N92" s="205">
        <v>1</v>
      </c>
      <c r="O92" s="206"/>
      <c r="P92" s="206"/>
      <c r="Q92" s="206"/>
      <c r="R92" s="207"/>
      <c r="S92" s="8"/>
      <c r="U92" s="60" t="s">
        <v>154</v>
      </c>
    </row>
    <row r="93" spans="2:21" ht="15">
      <c r="B93" s="8"/>
      <c r="C93" s="175" t="s">
        <v>49</v>
      </c>
      <c r="D93" s="176"/>
      <c r="E93" s="176"/>
      <c r="F93" s="176"/>
      <c r="G93" s="177"/>
      <c r="H93" s="12">
        <v>660</v>
      </c>
      <c r="I93" s="181">
        <v>0</v>
      </c>
      <c r="J93" s="182"/>
      <c r="K93" s="182"/>
      <c r="L93" s="182"/>
      <c r="M93" s="183"/>
      <c r="N93" s="205">
        <v>0</v>
      </c>
      <c r="O93" s="206"/>
      <c r="P93" s="206"/>
      <c r="Q93" s="206"/>
      <c r="R93" s="207"/>
      <c r="S93" s="8"/>
      <c r="U93" s="60" t="s">
        <v>155</v>
      </c>
    </row>
    <row r="94" spans="2:21" ht="15">
      <c r="B94" s="8"/>
      <c r="C94" s="175" t="s">
        <v>57</v>
      </c>
      <c r="D94" s="176"/>
      <c r="E94" s="176"/>
      <c r="F94" s="176"/>
      <c r="G94" s="177"/>
      <c r="H94" s="12">
        <v>670</v>
      </c>
      <c r="I94" s="181">
        <v>0</v>
      </c>
      <c r="J94" s="182"/>
      <c r="K94" s="182"/>
      <c r="L94" s="182"/>
      <c r="M94" s="183"/>
      <c r="N94" s="205">
        <v>0</v>
      </c>
      <c r="O94" s="206"/>
      <c r="P94" s="206"/>
      <c r="Q94" s="206"/>
      <c r="R94" s="207"/>
      <c r="S94" s="8"/>
      <c r="U94" s="60"/>
    </row>
    <row r="95" spans="2:22" s="25" customFormat="1" ht="15.75">
      <c r="B95" s="24"/>
      <c r="C95" s="247" t="s">
        <v>58</v>
      </c>
      <c r="D95" s="247"/>
      <c r="E95" s="247"/>
      <c r="F95" s="247"/>
      <c r="G95" s="247"/>
      <c r="H95" s="59">
        <v>690</v>
      </c>
      <c r="I95" s="250">
        <f>SUM(I79:M81,I91:M94)</f>
        <v>221</v>
      </c>
      <c r="J95" s="250"/>
      <c r="K95" s="250"/>
      <c r="L95" s="250"/>
      <c r="M95" s="250"/>
      <c r="N95" s="250">
        <f>SUM(N79:R81,N91:R94)</f>
        <v>190</v>
      </c>
      <c r="O95" s="250"/>
      <c r="P95" s="250"/>
      <c r="Q95" s="250"/>
      <c r="R95" s="250"/>
      <c r="S95" s="24"/>
      <c r="U95" s="114" t="str">
        <f>IF(I54-I96=0," ",IF(U96&lt;0,CONCATENATE("Пассив баланса на конец отчетного периода меньше актива на ",-U96," тыс.руб."),CONCATENATE("Пассив баланса на конец отчетного периода превышает актив на ",U96," тыс.руб.")))</f>
        <v> </v>
      </c>
      <c r="V95" s="115"/>
    </row>
    <row r="96" spans="2:22" s="25" customFormat="1" ht="15.75">
      <c r="B96" s="24"/>
      <c r="C96" s="247" t="s">
        <v>32</v>
      </c>
      <c r="D96" s="247"/>
      <c r="E96" s="247"/>
      <c r="F96" s="247"/>
      <c r="G96" s="247"/>
      <c r="H96" s="59">
        <v>700</v>
      </c>
      <c r="I96" s="250">
        <f>I69+I77+I95</f>
        <v>1556</v>
      </c>
      <c r="J96" s="250"/>
      <c r="K96" s="250"/>
      <c r="L96" s="250"/>
      <c r="M96" s="250"/>
      <c r="N96" s="250">
        <f>N69+N77+N95</f>
        <v>1527</v>
      </c>
      <c r="O96" s="250"/>
      <c r="P96" s="250"/>
      <c r="Q96" s="250"/>
      <c r="R96" s="250"/>
      <c r="S96" s="24"/>
      <c r="U96" s="116">
        <f>IF(ABS(-I54+I96)&gt;0.9,-I54+I96,0)</f>
        <v>0</v>
      </c>
      <c r="V96" s="116">
        <f>IF(ABS(-N54+N96)&gt;0.9,-N54+N96,0)</f>
        <v>0</v>
      </c>
    </row>
    <row r="97" spans="2:22" ht="15.75" customHeight="1">
      <c r="B97" s="8"/>
      <c r="C97" s="8"/>
      <c r="D97" s="8"/>
      <c r="E97" s="8"/>
      <c r="F97" s="8"/>
      <c r="G97" s="8"/>
      <c r="H97" s="8"/>
      <c r="I97" s="8"/>
      <c r="J97" s="8"/>
      <c r="K97" s="8"/>
      <c r="L97" s="8"/>
      <c r="M97" s="8"/>
      <c r="N97" s="8"/>
      <c r="O97" s="8"/>
      <c r="P97" s="8"/>
      <c r="Q97" s="8"/>
      <c r="R97" s="8"/>
      <c r="S97" s="8"/>
      <c r="V97" s="28" t="str">
        <f>IF(N54-N96=0," ",IF(V96&lt;0,CONCATENATE("Пассив баланса на начало отчетного периода меньше актива на ",-V96," тыс.руб."),CONCATENATE("Пассив баланса на начало отчетного периода превышает актив на ",V96," тыс.руб.")))</f>
        <v> </v>
      </c>
    </row>
    <row r="98" spans="2:19" ht="15">
      <c r="B98" s="8"/>
      <c r="C98" s="275" t="s">
        <v>61</v>
      </c>
      <c r="D98" s="275"/>
      <c r="E98" s="10"/>
      <c r="F98" s="271"/>
      <c r="G98" s="271"/>
      <c r="H98" s="10"/>
      <c r="I98" s="272" t="s">
        <v>404</v>
      </c>
      <c r="J98" s="273"/>
      <c r="K98" s="273"/>
      <c r="L98" s="273"/>
      <c r="M98" s="273"/>
      <c r="N98" s="273"/>
      <c r="O98" s="8"/>
      <c r="P98" s="8"/>
      <c r="Q98" s="8"/>
      <c r="R98" s="8"/>
      <c r="S98" s="8"/>
    </row>
    <row r="99" spans="2:19" s="19" customFormat="1" ht="12">
      <c r="B99" s="20"/>
      <c r="C99" s="21" t="s">
        <v>64</v>
      </c>
      <c r="D99" s="21"/>
      <c r="E99" s="21"/>
      <c r="F99" s="276" t="s">
        <v>63</v>
      </c>
      <c r="G99" s="276"/>
      <c r="H99" s="22"/>
      <c r="I99" s="276" t="s">
        <v>59</v>
      </c>
      <c r="J99" s="276"/>
      <c r="K99" s="276"/>
      <c r="L99" s="276"/>
      <c r="M99" s="276"/>
      <c r="N99" s="276"/>
      <c r="O99" s="20"/>
      <c r="P99" s="20"/>
      <c r="Q99" s="20"/>
      <c r="R99" s="20"/>
      <c r="S99" s="20"/>
    </row>
    <row r="100" spans="2:19" ht="15">
      <c r="B100" s="8"/>
      <c r="C100" s="275" t="s">
        <v>62</v>
      </c>
      <c r="D100" s="275"/>
      <c r="E100" s="10"/>
      <c r="F100" s="271"/>
      <c r="G100" s="271"/>
      <c r="H100" s="10"/>
      <c r="I100" s="272" t="s">
        <v>400</v>
      </c>
      <c r="J100" s="273"/>
      <c r="K100" s="273"/>
      <c r="L100" s="273"/>
      <c r="M100" s="273"/>
      <c r="N100" s="273"/>
      <c r="O100" s="8"/>
      <c r="P100" s="8"/>
      <c r="Q100" s="8"/>
      <c r="R100" s="8"/>
      <c r="S100" s="8"/>
    </row>
    <row r="101" spans="2:19" ht="15">
      <c r="B101" s="8"/>
      <c r="C101" s="16"/>
      <c r="D101" s="16"/>
      <c r="E101" s="16"/>
      <c r="F101" s="276" t="s">
        <v>63</v>
      </c>
      <c r="G101" s="276"/>
      <c r="H101" s="22"/>
      <c r="I101" s="276" t="s">
        <v>59</v>
      </c>
      <c r="J101" s="276"/>
      <c r="K101" s="276"/>
      <c r="L101" s="276"/>
      <c r="M101" s="276"/>
      <c r="N101" s="276"/>
      <c r="O101" s="8"/>
      <c r="P101" s="8"/>
      <c r="Q101" s="8"/>
      <c r="R101" s="8"/>
      <c r="S101" s="8"/>
    </row>
    <row r="102" spans="2:19" ht="15">
      <c r="B102" s="8"/>
      <c r="C102" s="274">
        <f ca="1">TODAY()</f>
        <v>44666</v>
      </c>
      <c r="D102" s="274"/>
      <c r="E102" s="8"/>
      <c r="F102" s="8"/>
      <c r="G102" s="8"/>
      <c r="H102" s="8"/>
      <c r="I102" s="8"/>
      <c r="J102" s="8"/>
      <c r="K102" s="8"/>
      <c r="L102" s="8"/>
      <c r="M102" s="8"/>
      <c r="N102" s="8"/>
      <c r="O102" s="8"/>
      <c r="P102" s="8"/>
      <c r="Q102" s="8"/>
      <c r="R102" s="8"/>
      <c r="S102" s="8"/>
    </row>
    <row r="103" spans="2:19" ht="15">
      <c r="B103" s="8"/>
      <c r="C103" s="8"/>
      <c r="D103" s="8"/>
      <c r="E103" s="8"/>
      <c r="F103" s="8"/>
      <c r="G103" s="8"/>
      <c r="H103" s="8"/>
      <c r="I103" s="8"/>
      <c r="J103" s="8"/>
      <c r="K103" s="8"/>
      <c r="L103" s="8"/>
      <c r="M103" s="8"/>
      <c r="N103" s="8"/>
      <c r="O103" s="8"/>
      <c r="P103" s="8"/>
      <c r="Q103" s="8"/>
      <c r="R103" s="8"/>
      <c r="S103" s="8"/>
    </row>
    <row r="104" spans="2:19" ht="6" customHeight="1">
      <c r="B104" s="8"/>
      <c r="C104" s="8"/>
      <c r="D104" s="8"/>
      <c r="E104" s="8"/>
      <c r="F104" s="8"/>
      <c r="G104" s="8"/>
      <c r="H104" s="8"/>
      <c r="I104" s="8"/>
      <c r="J104" s="8"/>
      <c r="K104" s="8"/>
      <c r="L104" s="8"/>
      <c r="M104" s="8"/>
      <c r="N104" s="8"/>
      <c r="O104" s="8"/>
      <c r="P104" s="8"/>
      <c r="Q104" s="8"/>
      <c r="R104" s="8"/>
      <c r="S104" s="8"/>
    </row>
  </sheetData>
  <sheetProtection/>
  <mergeCells count="268">
    <mergeCell ref="I3:R3"/>
    <mergeCell ref="U51:V51"/>
    <mergeCell ref="F8:R8"/>
    <mergeCell ref="I21:M21"/>
    <mergeCell ref="I47:M47"/>
    <mergeCell ref="N47:R47"/>
    <mergeCell ref="C49:G49"/>
    <mergeCell ref="I49:M49"/>
    <mergeCell ref="C48:G48"/>
    <mergeCell ref="N48:R48"/>
    <mergeCell ref="I98:N98"/>
    <mergeCell ref="C95:G95"/>
    <mergeCell ref="I95:M95"/>
    <mergeCell ref="N95:R95"/>
    <mergeCell ref="C96:G96"/>
    <mergeCell ref="I96:M96"/>
    <mergeCell ref="N96:R96"/>
    <mergeCell ref="F100:G100"/>
    <mergeCell ref="I100:N100"/>
    <mergeCell ref="C102:D102"/>
    <mergeCell ref="C98:D98"/>
    <mergeCell ref="C100:D100"/>
    <mergeCell ref="F98:G98"/>
    <mergeCell ref="F99:G99"/>
    <mergeCell ref="F101:G101"/>
    <mergeCell ref="I101:N101"/>
    <mergeCell ref="I99:N99"/>
    <mergeCell ref="C94:G94"/>
    <mergeCell ref="I94:M94"/>
    <mergeCell ref="N94:R94"/>
    <mergeCell ref="C93:G93"/>
    <mergeCell ref="C92:G92"/>
    <mergeCell ref="I92:M92"/>
    <mergeCell ref="N92:R92"/>
    <mergeCell ref="I93:M93"/>
    <mergeCell ref="N93:R93"/>
    <mergeCell ref="C90:G90"/>
    <mergeCell ref="I90:M90"/>
    <mergeCell ref="N90:R90"/>
    <mergeCell ref="C91:G91"/>
    <mergeCell ref="I91:M91"/>
    <mergeCell ref="N91:R91"/>
    <mergeCell ref="C88:G88"/>
    <mergeCell ref="I88:M88"/>
    <mergeCell ref="N88:R88"/>
    <mergeCell ref="C89:G89"/>
    <mergeCell ref="I89:M89"/>
    <mergeCell ref="N89:R89"/>
    <mergeCell ref="C86:G86"/>
    <mergeCell ref="I86:M86"/>
    <mergeCell ref="N86:R86"/>
    <mergeCell ref="C87:G87"/>
    <mergeCell ref="I87:M87"/>
    <mergeCell ref="N87:R87"/>
    <mergeCell ref="C84:G84"/>
    <mergeCell ref="I84:M84"/>
    <mergeCell ref="N84:R84"/>
    <mergeCell ref="C85:G85"/>
    <mergeCell ref="I85:M85"/>
    <mergeCell ref="N85:R85"/>
    <mergeCell ref="C82:G82"/>
    <mergeCell ref="I82:M82"/>
    <mergeCell ref="N82:R82"/>
    <mergeCell ref="C83:G83"/>
    <mergeCell ref="I83:M83"/>
    <mergeCell ref="N83:R83"/>
    <mergeCell ref="C80:G80"/>
    <mergeCell ref="I80:M80"/>
    <mergeCell ref="N80:R80"/>
    <mergeCell ref="C81:G81"/>
    <mergeCell ref="I81:M81"/>
    <mergeCell ref="N81:R81"/>
    <mergeCell ref="C78:G78"/>
    <mergeCell ref="I78:M78"/>
    <mergeCell ref="N78:R78"/>
    <mergeCell ref="C79:G79"/>
    <mergeCell ref="I79:M79"/>
    <mergeCell ref="N79:R79"/>
    <mergeCell ref="C76:G76"/>
    <mergeCell ref="I76:M76"/>
    <mergeCell ref="N76:R76"/>
    <mergeCell ref="C77:G77"/>
    <mergeCell ref="I77:M77"/>
    <mergeCell ref="N77:R77"/>
    <mergeCell ref="C74:G74"/>
    <mergeCell ref="I74:M74"/>
    <mergeCell ref="N74:R74"/>
    <mergeCell ref="C75:G75"/>
    <mergeCell ref="I75:M75"/>
    <mergeCell ref="N75:R75"/>
    <mergeCell ref="C72:G72"/>
    <mergeCell ref="I72:M72"/>
    <mergeCell ref="N72:R72"/>
    <mergeCell ref="C73:G73"/>
    <mergeCell ref="I73:M73"/>
    <mergeCell ref="N73:R73"/>
    <mergeCell ref="C70:G70"/>
    <mergeCell ref="I70:M70"/>
    <mergeCell ref="N70:R70"/>
    <mergeCell ref="C71:G71"/>
    <mergeCell ref="I71:M71"/>
    <mergeCell ref="N71:R71"/>
    <mergeCell ref="C68:G68"/>
    <mergeCell ref="I68:M68"/>
    <mergeCell ref="N68:R68"/>
    <mergeCell ref="C69:G69"/>
    <mergeCell ref="I69:M69"/>
    <mergeCell ref="N69:R69"/>
    <mergeCell ref="C66:G66"/>
    <mergeCell ref="I66:M66"/>
    <mergeCell ref="N66:R66"/>
    <mergeCell ref="C67:G67"/>
    <mergeCell ref="I67:M67"/>
    <mergeCell ref="N67:R67"/>
    <mergeCell ref="C63:G63"/>
    <mergeCell ref="I63:M63"/>
    <mergeCell ref="N63:R63"/>
    <mergeCell ref="C65:G65"/>
    <mergeCell ref="I65:M65"/>
    <mergeCell ref="N65:R65"/>
    <mergeCell ref="C64:G64"/>
    <mergeCell ref="I64:M64"/>
    <mergeCell ref="N64:R64"/>
    <mergeCell ref="N61:R61"/>
    <mergeCell ref="C57:G58"/>
    <mergeCell ref="H57:H58"/>
    <mergeCell ref="C62:G62"/>
    <mergeCell ref="I62:M62"/>
    <mergeCell ref="C59:G59"/>
    <mergeCell ref="I59:M59"/>
    <mergeCell ref="J57:L57"/>
    <mergeCell ref="I58:M58"/>
    <mergeCell ref="I54:M54"/>
    <mergeCell ref="C53:G53"/>
    <mergeCell ref="N54:R54"/>
    <mergeCell ref="I53:M53"/>
    <mergeCell ref="N62:R62"/>
    <mergeCell ref="C60:G60"/>
    <mergeCell ref="I60:M60"/>
    <mergeCell ref="N60:R60"/>
    <mergeCell ref="C61:G61"/>
    <mergeCell ref="I61:M61"/>
    <mergeCell ref="C54:G54"/>
    <mergeCell ref="C52:G52"/>
    <mergeCell ref="I52:M52"/>
    <mergeCell ref="C51:G51"/>
    <mergeCell ref="N52:R52"/>
    <mergeCell ref="N59:R59"/>
    <mergeCell ref="N58:O58"/>
    <mergeCell ref="O57:R57"/>
    <mergeCell ref="N53:R53"/>
    <mergeCell ref="C56:N56"/>
    <mergeCell ref="N49:R49"/>
    <mergeCell ref="C50:G50"/>
    <mergeCell ref="I50:M50"/>
    <mergeCell ref="N50:R50"/>
    <mergeCell ref="I48:M48"/>
    <mergeCell ref="I51:M51"/>
    <mergeCell ref="C41:G41"/>
    <mergeCell ref="I41:M41"/>
    <mergeCell ref="N41:R41"/>
    <mergeCell ref="N46:R46"/>
    <mergeCell ref="N51:R51"/>
    <mergeCell ref="I46:M46"/>
    <mergeCell ref="C42:G42"/>
    <mergeCell ref="I42:M42"/>
    <mergeCell ref="I44:M44"/>
    <mergeCell ref="N44:R44"/>
    <mergeCell ref="C47:G47"/>
    <mergeCell ref="N42:R42"/>
    <mergeCell ref="C43:G43"/>
    <mergeCell ref="I43:M43"/>
    <mergeCell ref="N43:R43"/>
    <mergeCell ref="C46:G46"/>
    <mergeCell ref="C45:G45"/>
    <mergeCell ref="I45:M45"/>
    <mergeCell ref="N45:R45"/>
    <mergeCell ref="C44:G44"/>
    <mergeCell ref="C39:G39"/>
    <mergeCell ref="I39:M39"/>
    <mergeCell ref="N39:R39"/>
    <mergeCell ref="C40:G40"/>
    <mergeCell ref="I40:M40"/>
    <mergeCell ref="N40:R40"/>
    <mergeCell ref="C37:G37"/>
    <mergeCell ref="I37:M37"/>
    <mergeCell ref="N37:R37"/>
    <mergeCell ref="C38:G38"/>
    <mergeCell ref="I38:M38"/>
    <mergeCell ref="N38:R38"/>
    <mergeCell ref="C35:G35"/>
    <mergeCell ref="I35:M35"/>
    <mergeCell ref="N35:R35"/>
    <mergeCell ref="C36:G36"/>
    <mergeCell ref="I36:M36"/>
    <mergeCell ref="N36:R36"/>
    <mergeCell ref="C33:G33"/>
    <mergeCell ref="I33:M33"/>
    <mergeCell ref="N33:R33"/>
    <mergeCell ref="C34:G34"/>
    <mergeCell ref="I34:M34"/>
    <mergeCell ref="N34:R34"/>
    <mergeCell ref="C32:G32"/>
    <mergeCell ref="I32:M32"/>
    <mergeCell ref="N32:R32"/>
    <mergeCell ref="N30:R30"/>
    <mergeCell ref="C30:G30"/>
    <mergeCell ref="I30:M30"/>
    <mergeCell ref="C31:G31"/>
    <mergeCell ref="I31:M31"/>
    <mergeCell ref="N31:R31"/>
    <mergeCell ref="C26:G26"/>
    <mergeCell ref="I26:M26"/>
    <mergeCell ref="I25:M25"/>
    <mergeCell ref="I28:M28"/>
    <mergeCell ref="N28:R28"/>
    <mergeCell ref="N29:R29"/>
    <mergeCell ref="I29:M29"/>
    <mergeCell ref="C28:G28"/>
    <mergeCell ref="C29:G29"/>
    <mergeCell ref="C27:G27"/>
    <mergeCell ref="I27:M27"/>
    <mergeCell ref="U5:V5"/>
    <mergeCell ref="U6:V6"/>
    <mergeCell ref="G6:I6"/>
    <mergeCell ref="C5:R5"/>
    <mergeCell ref="N27:R27"/>
    <mergeCell ref="N17:R17"/>
    <mergeCell ref="N25:R25"/>
    <mergeCell ref="N26:R26"/>
    <mergeCell ref="C25:G25"/>
    <mergeCell ref="C24:G24"/>
    <mergeCell ref="F12:R12"/>
    <mergeCell ref="N24:R24"/>
    <mergeCell ref="I23:M23"/>
    <mergeCell ref="N23:R23"/>
    <mergeCell ref="C20:G21"/>
    <mergeCell ref="C22:G22"/>
    <mergeCell ref="N22:R22"/>
    <mergeCell ref="I17:M17"/>
    <mergeCell ref="O20:R20"/>
    <mergeCell ref="N18:R18"/>
    <mergeCell ref="F11:R11"/>
    <mergeCell ref="I22:M22"/>
    <mergeCell ref="I16:M16"/>
    <mergeCell ref="I18:M18"/>
    <mergeCell ref="C11:E11"/>
    <mergeCell ref="C12:E12"/>
    <mergeCell ref="I24:M24"/>
    <mergeCell ref="C23:G23"/>
    <mergeCell ref="W3:AA5"/>
    <mergeCell ref="W6:AA8"/>
    <mergeCell ref="C7:H7"/>
    <mergeCell ref="J20:L20"/>
    <mergeCell ref="H20:H21"/>
    <mergeCell ref="N21:O21"/>
    <mergeCell ref="C9:E9"/>
    <mergeCell ref="N16:R16"/>
    <mergeCell ref="C2:R2"/>
    <mergeCell ref="F13:R13"/>
    <mergeCell ref="F14:R14"/>
    <mergeCell ref="F10:R10"/>
    <mergeCell ref="C8:E8"/>
    <mergeCell ref="M4:R4"/>
    <mergeCell ref="C14:E14"/>
    <mergeCell ref="F9:R9"/>
    <mergeCell ref="C10:E10"/>
    <mergeCell ref="C13:E13"/>
  </mergeCells>
  <conditionalFormatting sqref="V54 V96">
    <cfRule type="expression" priority="1" dxfId="31" stopIfTrue="1">
      <formula>ABS($V$54)&gt;0.9</formula>
    </cfRule>
  </conditionalFormatting>
  <conditionalFormatting sqref="U54 U96">
    <cfRule type="expression" priority="2" dxfId="31" stopIfTrue="1">
      <formula>ABS($U$54)&gt;0.9</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sheetPr codeName="Лист2">
    <tabColor indexed="40"/>
    <pageSetUpPr fitToPage="1"/>
  </sheetPr>
  <dimension ref="B1:AD67"/>
  <sheetViews>
    <sheetView zoomScaleSheetLayoutView="100" workbookViewId="0" topLeftCell="B1">
      <selection activeCell="J57" sqref="J57:N57"/>
    </sheetView>
  </sheetViews>
  <sheetFormatPr defaultColWidth="9.140625" defaultRowHeight="15"/>
  <cols>
    <col min="1" max="2" width="0.85546875" style="38" customWidth="1"/>
    <col min="3" max="4" width="9.8515625" style="38" customWidth="1"/>
    <col min="5" max="5" width="15.7109375" style="38" customWidth="1"/>
    <col min="6" max="6" width="11.8515625" style="38" customWidth="1"/>
    <col min="7" max="8" width="2.00390625" style="38" customWidth="1"/>
    <col min="9" max="9" width="6.7109375" style="38" customWidth="1"/>
    <col min="10" max="10" width="2.8515625" style="38" customWidth="1"/>
    <col min="11" max="11" width="4.7109375" style="38" customWidth="1"/>
    <col min="12" max="12" width="3.421875" style="38" customWidth="1"/>
    <col min="13" max="13" width="1.28515625" style="55" customWidth="1"/>
    <col min="14" max="14" width="8.28125" style="38" customWidth="1"/>
    <col min="15" max="15" width="2.8515625" style="38" customWidth="1"/>
    <col min="16" max="16" width="4.7109375" style="38" customWidth="1"/>
    <col min="17" max="17" width="3.421875" style="38" customWidth="1"/>
    <col min="18" max="18" width="1.421875" style="38" customWidth="1"/>
    <col min="19" max="19" width="8.28125" style="38" customWidth="1"/>
    <col min="20" max="21" width="0.85546875" style="38" customWidth="1"/>
    <col min="22" max="22" width="18.7109375" style="38" bestFit="1" customWidth="1"/>
    <col min="23" max="23" width="4.140625" style="38" customWidth="1"/>
    <col min="24" max="16384" width="9.140625" style="38" customWidth="1"/>
  </cols>
  <sheetData>
    <row r="1" s="1" customFormat="1" ht="6" customHeight="1">
      <c r="M1" s="46"/>
    </row>
    <row r="2" spans="2:20" s="1" customFormat="1" ht="6" customHeight="1">
      <c r="B2" s="2"/>
      <c r="C2" s="3"/>
      <c r="D2" s="3"/>
      <c r="E2" s="3"/>
      <c r="F2" s="3"/>
      <c r="G2" s="3"/>
      <c r="H2" s="3"/>
      <c r="I2" s="4"/>
      <c r="J2" s="2"/>
      <c r="K2" s="2"/>
      <c r="L2" s="2"/>
      <c r="M2" s="52"/>
      <c r="N2" s="2"/>
      <c r="O2" s="2"/>
      <c r="P2" s="2"/>
      <c r="Q2" s="2"/>
      <c r="R2" s="2"/>
      <c r="S2" s="2"/>
      <c r="T2" s="2"/>
    </row>
    <row r="3" spans="2:20" s="1" customFormat="1" ht="74.25" customHeight="1">
      <c r="B3" s="2"/>
      <c r="C3" s="3"/>
      <c r="D3" s="3"/>
      <c r="E3" s="3"/>
      <c r="F3" s="3"/>
      <c r="G3" s="3"/>
      <c r="H3" s="3"/>
      <c r="I3" s="2"/>
      <c r="J3" s="2"/>
      <c r="K3" s="349" t="s">
        <v>369</v>
      </c>
      <c r="L3" s="349"/>
      <c r="M3" s="349"/>
      <c r="N3" s="349"/>
      <c r="O3" s="349"/>
      <c r="P3" s="349"/>
      <c r="Q3" s="349"/>
      <c r="R3" s="349"/>
      <c r="S3" s="349"/>
      <c r="T3" s="2"/>
    </row>
    <row r="4" spans="2:20" s="1" customFormat="1" ht="15" customHeight="1">
      <c r="B4" s="2"/>
      <c r="C4" s="2"/>
      <c r="D4" s="2"/>
      <c r="E4" s="2"/>
      <c r="F4" s="2"/>
      <c r="G4" s="2"/>
      <c r="H4" s="2"/>
      <c r="I4" s="2"/>
      <c r="J4" s="2"/>
      <c r="K4" s="2"/>
      <c r="L4" s="2"/>
      <c r="M4" s="52"/>
      <c r="N4" s="2"/>
      <c r="O4" s="2"/>
      <c r="P4" s="2"/>
      <c r="Q4" s="283" t="s">
        <v>371</v>
      </c>
      <c r="R4" s="283"/>
      <c r="S4" s="283"/>
      <c r="T4" s="2"/>
    </row>
    <row r="5" spans="2:20" s="1" customFormat="1" ht="29.25" customHeight="1">
      <c r="B5" s="2"/>
      <c r="C5" s="222" t="s">
        <v>84</v>
      </c>
      <c r="D5" s="222"/>
      <c r="E5" s="222"/>
      <c r="F5" s="222"/>
      <c r="G5" s="222"/>
      <c r="H5" s="222"/>
      <c r="I5" s="222"/>
      <c r="J5" s="222"/>
      <c r="K5" s="222"/>
      <c r="L5" s="222"/>
      <c r="M5" s="222"/>
      <c r="N5" s="222"/>
      <c r="O5" s="222"/>
      <c r="P5" s="222"/>
      <c r="Q5" s="222"/>
      <c r="R5" s="222"/>
      <c r="S5" s="222"/>
      <c r="T5" s="2"/>
    </row>
    <row r="6" spans="2:20" s="30" customFormat="1" ht="15" customHeight="1">
      <c r="B6" s="31"/>
      <c r="C6" s="47"/>
      <c r="D6" s="47"/>
      <c r="E6" s="48" t="s">
        <v>85</v>
      </c>
      <c r="F6" s="49" t="str">
        <f>'прил 1'!W9</f>
        <v>январь</v>
      </c>
      <c r="G6" s="50" t="s">
        <v>122</v>
      </c>
      <c r="H6" s="304" t="str">
        <f>'прил 1'!X9</f>
        <v>декабрь</v>
      </c>
      <c r="I6" s="304"/>
      <c r="J6" s="309">
        <f>'прил 1'!I21</f>
        <v>44561</v>
      </c>
      <c r="K6" s="309"/>
      <c r="L6" s="309"/>
      <c r="M6" s="309"/>
      <c r="N6" s="309"/>
      <c r="O6" s="47"/>
      <c r="P6" s="51"/>
      <c r="Q6" s="51"/>
      <c r="R6" s="51"/>
      <c r="S6" s="51"/>
      <c r="T6" s="31"/>
    </row>
    <row r="7" spans="2:20" s="30" customFormat="1" ht="13.5">
      <c r="B7" s="31"/>
      <c r="C7" s="305"/>
      <c r="D7" s="306"/>
      <c r="E7" s="306"/>
      <c r="F7" s="306"/>
      <c r="G7" s="306"/>
      <c r="H7" s="306"/>
      <c r="I7" s="306"/>
      <c r="J7" s="31"/>
      <c r="K7" s="31"/>
      <c r="L7" s="31"/>
      <c r="M7" s="53"/>
      <c r="N7" s="31"/>
      <c r="O7" s="31"/>
      <c r="P7" s="31"/>
      <c r="Q7" s="31"/>
      <c r="R7" s="31"/>
      <c r="S7" s="31"/>
      <c r="T7" s="31"/>
    </row>
    <row r="8" spans="2:20" s="30" customFormat="1" ht="15" customHeight="1">
      <c r="B8" s="31"/>
      <c r="C8" s="289" t="s">
        <v>1</v>
      </c>
      <c r="D8" s="290"/>
      <c r="E8" s="291"/>
      <c r="F8" s="289" t="str">
        <f>IF('прил 1'!F8=0," ",'прил 1'!F8)</f>
        <v>Открытое акционерное общество "Мир услуг Плюс"</v>
      </c>
      <c r="G8" s="290"/>
      <c r="H8" s="290"/>
      <c r="I8" s="290"/>
      <c r="J8" s="290"/>
      <c r="K8" s="290"/>
      <c r="L8" s="290"/>
      <c r="M8" s="290"/>
      <c r="N8" s="290"/>
      <c r="O8" s="290"/>
      <c r="P8" s="290"/>
      <c r="Q8" s="290"/>
      <c r="R8" s="290"/>
      <c r="S8" s="291"/>
      <c r="T8" s="31"/>
    </row>
    <row r="9" spans="2:20" s="30" customFormat="1" ht="15" customHeight="1">
      <c r="B9" s="31"/>
      <c r="C9" s="289" t="s">
        <v>2</v>
      </c>
      <c r="D9" s="290"/>
      <c r="E9" s="291"/>
      <c r="F9" s="289">
        <f>IF('прил 1'!F9=0," ",'прил 1'!F9)</f>
        <v>300003448</v>
      </c>
      <c r="G9" s="290"/>
      <c r="H9" s="290"/>
      <c r="I9" s="290"/>
      <c r="J9" s="290"/>
      <c r="K9" s="290"/>
      <c r="L9" s="290"/>
      <c r="M9" s="290"/>
      <c r="N9" s="290"/>
      <c r="O9" s="290"/>
      <c r="P9" s="290"/>
      <c r="Q9" s="290"/>
      <c r="R9" s="290"/>
      <c r="S9" s="291"/>
      <c r="T9" s="31"/>
    </row>
    <row r="10" spans="2:20" s="30" customFormat="1" ht="15" customHeight="1">
      <c r="B10" s="31"/>
      <c r="C10" s="289" t="s">
        <v>3</v>
      </c>
      <c r="D10" s="290"/>
      <c r="E10" s="291"/>
      <c r="F10" s="289" t="str">
        <f>IF('прил 1'!F10=0," ",'прил 1'!F10)</f>
        <v>Оказание бытовых услуг</v>
      </c>
      <c r="G10" s="290"/>
      <c r="H10" s="290"/>
      <c r="I10" s="290"/>
      <c r="J10" s="290"/>
      <c r="K10" s="290"/>
      <c r="L10" s="290"/>
      <c r="M10" s="290"/>
      <c r="N10" s="290"/>
      <c r="O10" s="290"/>
      <c r="P10" s="290"/>
      <c r="Q10" s="290"/>
      <c r="R10" s="290"/>
      <c r="S10" s="291"/>
      <c r="T10" s="31"/>
    </row>
    <row r="11" spans="2:20" s="30" customFormat="1" ht="15" customHeight="1">
      <c r="B11" s="31"/>
      <c r="C11" s="289" t="s">
        <v>4</v>
      </c>
      <c r="D11" s="290"/>
      <c r="E11" s="291"/>
      <c r="F11" s="289" t="str">
        <f>IF('прил 1'!F11=0," ",'прил 1'!F11)</f>
        <v>Частная с долей государства</v>
      </c>
      <c r="G11" s="290"/>
      <c r="H11" s="290"/>
      <c r="I11" s="290"/>
      <c r="J11" s="290"/>
      <c r="K11" s="290"/>
      <c r="L11" s="290"/>
      <c r="M11" s="290"/>
      <c r="N11" s="290"/>
      <c r="O11" s="290"/>
      <c r="P11" s="290"/>
      <c r="Q11" s="290"/>
      <c r="R11" s="290"/>
      <c r="S11" s="291"/>
      <c r="T11" s="31"/>
    </row>
    <row r="12" spans="2:20" s="30" customFormat="1" ht="15" customHeight="1">
      <c r="B12" s="31"/>
      <c r="C12" s="289" t="s">
        <v>5</v>
      </c>
      <c r="D12" s="290"/>
      <c r="E12" s="291"/>
      <c r="F12" s="289" t="str">
        <f>IF('прил 1'!F12=0," ",'прил 1'!F12)</f>
        <v>Общее собрание акционеров</v>
      </c>
      <c r="G12" s="290"/>
      <c r="H12" s="290"/>
      <c r="I12" s="290"/>
      <c r="J12" s="290"/>
      <c r="K12" s="290"/>
      <c r="L12" s="290"/>
      <c r="M12" s="290"/>
      <c r="N12" s="290"/>
      <c r="O12" s="290"/>
      <c r="P12" s="290"/>
      <c r="Q12" s="290"/>
      <c r="R12" s="290"/>
      <c r="S12" s="291"/>
      <c r="T12" s="31"/>
    </row>
    <row r="13" spans="2:20" s="30" customFormat="1" ht="15" customHeight="1">
      <c r="B13" s="31"/>
      <c r="C13" s="289" t="s">
        <v>6</v>
      </c>
      <c r="D13" s="290"/>
      <c r="E13" s="291"/>
      <c r="F13" s="289" t="str">
        <f>IF('прил 1'!F13=0," ",'прил 1'!F13)</f>
        <v>тыс. руб.</v>
      </c>
      <c r="G13" s="290"/>
      <c r="H13" s="290"/>
      <c r="I13" s="290"/>
      <c r="J13" s="290"/>
      <c r="K13" s="290"/>
      <c r="L13" s="290"/>
      <c r="M13" s="290"/>
      <c r="N13" s="290"/>
      <c r="O13" s="290"/>
      <c r="P13" s="290"/>
      <c r="Q13" s="290"/>
      <c r="R13" s="290"/>
      <c r="S13" s="291"/>
      <c r="T13" s="31"/>
    </row>
    <row r="14" spans="2:20" s="30" customFormat="1" ht="13.5">
      <c r="B14" s="31"/>
      <c r="C14" s="289" t="s">
        <v>7</v>
      </c>
      <c r="D14" s="290"/>
      <c r="E14" s="291"/>
      <c r="F14" s="289" t="str">
        <f>IF('прил 1'!F14=0," ",'прил 1'!F14)</f>
        <v>г.Витебск, Димитрова, 40а</v>
      </c>
      <c r="G14" s="290"/>
      <c r="H14" s="290"/>
      <c r="I14" s="290"/>
      <c r="J14" s="290"/>
      <c r="K14" s="290"/>
      <c r="L14" s="290"/>
      <c r="M14" s="290"/>
      <c r="N14" s="290"/>
      <c r="O14" s="290"/>
      <c r="P14" s="290"/>
      <c r="Q14" s="290"/>
      <c r="R14" s="290"/>
      <c r="S14" s="291"/>
      <c r="T14" s="31"/>
    </row>
    <row r="15" spans="2:20" s="1" customFormat="1" ht="15">
      <c r="B15" s="2"/>
      <c r="C15" s="2"/>
      <c r="D15" s="2"/>
      <c r="E15" s="2"/>
      <c r="F15" s="2"/>
      <c r="G15" s="2"/>
      <c r="H15" s="2"/>
      <c r="I15" s="2"/>
      <c r="J15" s="2"/>
      <c r="K15" s="2"/>
      <c r="L15" s="2"/>
      <c r="M15" s="52"/>
      <c r="N15" s="2"/>
      <c r="O15" s="2"/>
      <c r="P15" s="2"/>
      <c r="Q15" s="2"/>
      <c r="R15" s="2"/>
      <c r="S15" s="2"/>
      <c r="T15" s="2"/>
    </row>
    <row r="16" spans="2:20" s="30" customFormat="1" ht="27">
      <c r="B16" s="31"/>
      <c r="C16" s="323" t="s">
        <v>86</v>
      </c>
      <c r="D16" s="324"/>
      <c r="E16" s="324"/>
      <c r="F16" s="324"/>
      <c r="G16" s="324"/>
      <c r="H16" s="325"/>
      <c r="I16" s="307" t="s">
        <v>12</v>
      </c>
      <c r="J16" s="87" t="s">
        <v>87</v>
      </c>
      <c r="K16" s="317" t="str">
        <f>F6</f>
        <v>январь</v>
      </c>
      <c r="L16" s="317"/>
      <c r="M16" s="88" t="s">
        <v>122</v>
      </c>
      <c r="N16" s="89" t="str">
        <f>H6</f>
        <v>декабрь</v>
      </c>
      <c r="O16" s="87" t="s">
        <v>87</v>
      </c>
      <c r="P16" s="317" t="str">
        <f>F6</f>
        <v>январь</v>
      </c>
      <c r="Q16" s="317"/>
      <c r="R16" s="90" t="s">
        <v>122</v>
      </c>
      <c r="S16" s="91" t="str">
        <f>H6</f>
        <v>декабрь</v>
      </c>
      <c r="T16" s="31"/>
    </row>
    <row r="17" spans="2:20" s="30" customFormat="1" ht="13.5">
      <c r="B17" s="31"/>
      <c r="C17" s="326"/>
      <c r="D17" s="327"/>
      <c r="E17" s="327"/>
      <c r="F17" s="327"/>
      <c r="G17" s="327"/>
      <c r="H17" s="328"/>
      <c r="I17" s="308"/>
      <c r="J17" s="318">
        <f>J6</f>
        <v>44561</v>
      </c>
      <c r="K17" s="319"/>
      <c r="L17" s="319"/>
      <c r="M17" s="319"/>
      <c r="N17" s="319"/>
      <c r="O17" s="318">
        <f>DATE(YEAR(J17),MONTH(0),DAY(0))</f>
        <v>44196</v>
      </c>
      <c r="P17" s="319"/>
      <c r="Q17" s="319"/>
      <c r="R17" s="319"/>
      <c r="S17" s="347"/>
      <c r="T17" s="31"/>
    </row>
    <row r="18" spans="2:20" s="30" customFormat="1" ht="13.5">
      <c r="B18" s="31"/>
      <c r="C18" s="313">
        <v>1</v>
      </c>
      <c r="D18" s="314"/>
      <c r="E18" s="314"/>
      <c r="F18" s="314"/>
      <c r="G18" s="314"/>
      <c r="H18" s="315"/>
      <c r="I18" s="32">
        <v>2</v>
      </c>
      <c r="J18" s="313">
        <v>3</v>
      </c>
      <c r="K18" s="314"/>
      <c r="L18" s="314"/>
      <c r="M18" s="314"/>
      <c r="N18" s="315"/>
      <c r="O18" s="313">
        <v>4</v>
      </c>
      <c r="P18" s="314"/>
      <c r="Q18" s="314"/>
      <c r="R18" s="314"/>
      <c r="S18" s="315"/>
      <c r="T18" s="31"/>
    </row>
    <row r="19" spans="2:22" s="30" customFormat="1" ht="13.5">
      <c r="B19" s="31"/>
      <c r="C19" s="320" t="s">
        <v>88</v>
      </c>
      <c r="D19" s="321"/>
      <c r="E19" s="321"/>
      <c r="F19" s="321"/>
      <c r="G19" s="321"/>
      <c r="H19" s="322"/>
      <c r="I19" s="33" t="s">
        <v>89</v>
      </c>
      <c r="J19" s="310">
        <v>3321</v>
      </c>
      <c r="K19" s="311"/>
      <c r="L19" s="311"/>
      <c r="M19" s="311"/>
      <c r="N19" s="312"/>
      <c r="O19" s="310">
        <v>3039</v>
      </c>
      <c r="P19" s="311"/>
      <c r="Q19" s="311"/>
      <c r="R19" s="311"/>
      <c r="S19" s="312"/>
      <c r="T19" s="31"/>
      <c r="V19" s="60" t="s">
        <v>389</v>
      </c>
    </row>
    <row r="20" spans="2:22" s="30" customFormat="1" ht="27" customHeight="1">
      <c r="B20" s="31"/>
      <c r="C20" s="289" t="s">
        <v>90</v>
      </c>
      <c r="D20" s="290"/>
      <c r="E20" s="290"/>
      <c r="F20" s="290"/>
      <c r="G20" s="290"/>
      <c r="H20" s="291"/>
      <c r="I20" s="34" t="s">
        <v>91</v>
      </c>
      <c r="J20" s="292">
        <v>2669</v>
      </c>
      <c r="K20" s="293"/>
      <c r="L20" s="293"/>
      <c r="M20" s="293"/>
      <c r="N20" s="294"/>
      <c r="O20" s="292">
        <v>2481</v>
      </c>
      <c r="P20" s="293"/>
      <c r="Q20" s="293"/>
      <c r="R20" s="293"/>
      <c r="S20" s="294"/>
      <c r="T20" s="31"/>
      <c r="V20" s="60" t="s">
        <v>385</v>
      </c>
    </row>
    <row r="21" spans="2:20" s="30" customFormat="1" ht="13.5">
      <c r="B21" s="31"/>
      <c r="C21" s="289" t="s">
        <v>363</v>
      </c>
      <c r="D21" s="290"/>
      <c r="E21" s="290"/>
      <c r="F21" s="290"/>
      <c r="G21" s="290"/>
      <c r="H21" s="291"/>
      <c r="I21" s="34" t="s">
        <v>92</v>
      </c>
      <c r="J21" s="298">
        <f>J19-J20</f>
        <v>652</v>
      </c>
      <c r="K21" s="299"/>
      <c r="L21" s="299"/>
      <c r="M21" s="299"/>
      <c r="N21" s="300"/>
      <c r="O21" s="298">
        <f>O19-O20</f>
        <v>558</v>
      </c>
      <c r="P21" s="299"/>
      <c r="Q21" s="299"/>
      <c r="R21" s="299"/>
      <c r="S21" s="300"/>
      <c r="T21" s="31"/>
    </row>
    <row r="22" spans="2:22" s="30" customFormat="1" ht="13.5">
      <c r="B22" s="31"/>
      <c r="C22" s="289" t="s">
        <v>93</v>
      </c>
      <c r="D22" s="290"/>
      <c r="E22" s="290"/>
      <c r="F22" s="290"/>
      <c r="G22" s="290"/>
      <c r="H22" s="291"/>
      <c r="I22" s="34" t="s">
        <v>94</v>
      </c>
      <c r="J22" s="292">
        <v>443</v>
      </c>
      <c r="K22" s="293"/>
      <c r="L22" s="293"/>
      <c r="M22" s="293"/>
      <c r="N22" s="294"/>
      <c r="O22" s="292">
        <v>393</v>
      </c>
      <c r="P22" s="293"/>
      <c r="Q22" s="293"/>
      <c r="R22" s="293"/>
      <c r="S22" s="294"/>
      <c r="T22" s="31"/>
      <c r="V22" s="60" t="s">
        <v>386</v>
      </c>
    </row>
    <row r="23" spans="2:22" s="30" customFormat="1" ht="13.5">
      <c r="B23" s="31"/>
      <c r="C23" s="289" t="s">
        <v>95</v>
      </c>
      <c r="D23" s="290"/>
      <c r="E23" s="290"/>
      <c r="F23" s="290"/>
      <c r="G23" s="290"/>
      <c r="H23" s="291"/>
      <c r="I23" s="34" t="s">
        <v>96</v>
      </c>
      <c r="J23" s="292">
        <v>8</v>
      </c>
      <c r="K23" s="293"/>
      <c r="L23" s="293"/>
      <c r="M23" s="293"/>
      <c r="N23" s="294"/>
      <c r="O23" s="292">
        <v>7</v>
      </c>
      <c r="P23" s="293"/>
      <c r="Q23" s="293"/>
      <c r="R23" s="293"/>
      <c r="S23" s="294"/>
      <c r="T23" s="31"/>
      <c r="V23" s="60" t="s">
        <v>387</v>
      </c>
    </row>
    <row r="24" spans="2:20" s="30" customFormat="1" ht="27" customHeight="1">
      <c r="B24" s="31"/>
      <c r="C24" s="289" t="s">
        <v>364</v>
      </c>
      <c r="D24" s="290"/>
      <c r="E24" s="290"/>
      <c r="F24" s="290"/>
      <c r="G24" s="290"/>
      <c r="H24" s="291"/>
      <c r="I24" s="34" t="s">
        <v>97</v>
      </c>
      <c r="J24" s="344">
        <f>J21-J22-J23</f>
        <v>201</v>
      </c>
      <c r="K24" s="345"/>
      <c r="L24" s="345"/>
      <c r="M24" s="345"/>
      <c r="N24" s="346"/>
      <c r="O24" s="298">
        <f>O21-O22-O23</f>
        <v>158</v>
      </c>
      <c r="P24" s="299"/>
      <c r="Q24" s="299"/>
      <c r="R24" s="299"/>
      <c r="S24" s="300"/>
      <c r="T24" s="31"/>
    </row>
    <row r="25" spans="2:22" s="30" customFormat="1" ht="13.5">
      <c r="B25" s="31"/>
      <c r="C25" s="289" t="s">
        <v>98</v>
      </c>
      <c r="D25" s="290"/>
      <c r="E25" s="290"/>
      <c r="F25" s="290"/>
      <c r="G25" s="290"/>
      <c r="H25" s="291"/>
      <c r="I25" s="34" t="s">
        <v>99</v>
      </c>
      <c r="J25" s="295">
        <v>7</v>
      </c>
      <c r="K25" s="296"/>
      <c r="L25" s="296"/>
      <c r="M25" s="296"/>
      <c r="N25" s="297"/>
      <c r="O25" s="295">
        <v>8</v>
      </c>
      <c r="P25" s="296"/>
      <c r="Q25" s="296"/>
      <c r="R25" s="296"/>
      <c r="S25" s="297"/>
      <c r="T25" s="31"/>
      <c r="V25" s="60" t="s">
        <v>388</v>
      </c>
    </row>
    <row r="26" spans="2:22" s="30" customFormat="1" ht="13.5">
      <c r="B26" s="31"/>
      <c r="C26" s="289" t="s">
        <v>100</v>
      </c>
      <c r="D26" s="290"/>
      <c r="E26" s="290"/>
      <c r="F26" s="290"/>
      <c r="G26" s="290"/>
      <c r="H26" s="291"/>
      <c r="I26" s="34" t="s">
        <v>101</v>
      </c>
      <c r="J26" s="292">
        <v>133</v>
      </c>
      <c r="K26" s="293"/>
      <c r="L26" s="293"/>
      <c r="M26" s="293"/>
      <c r="N26" s="294"/>
      <c r="O26" s="292">
        <v>124</v>
      </c>
      <c r="P26" s="293"/>
      <c r="Q26" s="293"/>
      <c r="R26" s="293"/>
      <c r="S26" s="294"/>
      <c r="T26" s="31"/>
      <c r="V26" s="60" t="s">
        <v>390</v>
      </c>
    </row>
    <row r="27" spans="2:20" s="30" customFormat="1" ht="13.5">
      <c r="B27" s="31"/>
      <c r="C27" s="289" t="s">
        <v>365</v>
      </c>
      <c r="D27" s="290"/>
      <c r="E27" s="290"/>
      <c r="F27" s="290"/>
      <c r="G27" s="290"/>
      <c r="H27" s="291"/>
      <c r="I27" s="34" t="s">
        <v>102</v>
      </c>
      <c r="J27" s="298">
        <f>J24+J25-J26</f>
        <v>75</v>
      </c>
      <c r="K27" s="299"/>
      <c r="L27" s="299"/>
      <c r="M27" s="299"/>
      <c r="N27" s="300"/>
      <c r="O27" s="298">
        <f>O24+O25-O26</f>
        <v>42</v>
      </c>
      <c r="P27" s="299"/>
      <c r="Q27" s="299"/>
      <c r="R27" s="299"/>
      <c r="S27" s="300"/>
      <c r="T27" s="31"/>
    </row>
    <row r="28" spans="2:22" s="30" customFormat="1" ht="13.5">
      <c r="B28" s="31"/>
      <c r="C28" s="335" t="s">
        <v>103</v>
      </c>
      <c r="D28" s="336"/>
      <c r="E28" s="336"/>
      <c r="F28" s="336"/>
      <c r="G28" s="336"/>
      <c r="H28" s="343"/>
      <c r="I28" s="35">
        <v>100</v>
      </c>
      <c r="J28" s="332">
        <f>SUM(J30:N33)</f>
        <v>29</v>
      </c>
      <c r="K28" s="333"/>
      <c r="L28" s="333"/>
      <c r="M28" s="333"/>
      <c r="N28" s="334"/>
      <c r="O28" s="332">
        <f>SUM(O30:S33)</f>
        <v>17</v>
      </c>
      <c r="P28" s="333"/>
      <c r="Q28" s="333"/>
      <c r="R28" s="333"/>
      <c r="S28" s="334"/>
      <c r="T28" s="31"/>
      <c r="V28" s="60" t="s">
        <v>391</v>
      </c>
    </row>
    <row r="29" spans="2:22" s="30" customFormat="1" ht="13.5">
      <c r="B29" s="31"/>
      <c r="C29" s="335" t="s">
        <v>66</v>
      </c>
      <c r="D29" s="336"/>
      <c r="E29" s="336"/>
      <c r="F29" s="336"/>
      <c r="G29" s="336"/>
      <c r="H29" s="336"/>
      <c r="I29" s="35"/>
      <c r="J29" s="333"/>
      <c r="K29" s="333"/>
      <c r="L29" s="333"/>
      <c r="M29" s="333"/>
      <c r="N29" s="333"/>
      <c r="O29" s="332"/>
      <c r="P29" s="333"/>
      <c r="Q29" s="333"/>
      <c r="R29" s="333"/>
      <c r="S29" s="334"/>
      <c r="T29" s="31"/>
      <c r="V29" s="68"/>
    </row>
    <row r="30" spans="2:22" s="30" customFormat="1" ht="27" customHeight="1">
      <c r="B30" s="31"/>
      <c r="C30" s="320" t="s">
        <v>104</v>
      </c>
      <c r="D30" s="321"/>
      <c r="E30" s="321"/>
      <c r="F30" s="321"/>
      <c r="G30" s="321"/>
      <c r="H30" s="321"/>
      <c r="I30" s="36">
        <v>101</v>
      </c>
      <c r="J30" s="311">
        <v>1</v>
      </c>
      <c r="K30" s="311"/>
      <c r="L30" s="311"/>
      <c r="M30" s="311"/>
      <c r="N30" s="311"/>
      <c r="O30" s="310">
        <v>0</v>
      </c>
      <c r="P30" s="311"/>
      <c r="Q30" s="311"/>
      <c r="R30" s="311"/>
      <c r="S30" s="312"/>
      <c r="T30" s="31"/>
      <c r="V30" s="68"/>
    </row>
    <row r="31" spans="2:22" s="30" customFormat="1" ht="27" customHeight="1">
      <c r="B31" s="31"/>
      <c r="C31" s="320" t="s">
        <v>362</v>
      </c>
      <c r="D31" s="321"/>
      <c r="E31" s="321"/>
      <c r="F31" s="321"/>
      <c r="G31" s="321"/>
      <c r="H31" s="322"/>
      <c r="I31" s="36">
        <v>102</v>
      </c>
      <c r="J31" s="310">
        <v>0</v>
      </c>
      <c r="K31" s="311"/>
      <c r="L31" s="311"/>
      <c r="M31" s="311"/>
      <c r="N31" s="312"/>
      <c r="O31" s="310">
        <v>0</v>
      </c>
      <c r="P31" s="311"/>
      <c r="Q31" s="311"/>
      <c r="R31" s="311"/>
      <c r="S31" s="312"/>
      <c r="T31" s="31"/>
      <c r="V31" s="69"/>
    </row>
    <row r="32" spans="2:22" s="30" customFormat="1" ht="13.5">
      <c r="B32" s="31"/>
      <c r="C32" s="289" t="s">
        <v>105</v>
      </c>
      <c r="D32" s="290"/>
      <c r="E32" s="290"/>
      <c r="F32" s="290"/>
      <c r="G32" s="290"/>
      <c r="H32" s="291"/>
      <c r="I32" s="37">
        <v>103</v>
      </c>
      <c r="J32" s="295">
        <v>28</v>
      </c>
      <c r="K32" s="296"/>
      <c r="L32" s="296"/>
      <c r="M32" s="296"/>
      <c r="N32" s="297"/>
      <c r="O32" s="295">
        <v>17</v>
      </c>
      <c r="P32" s="296"/>
      <c r="Q32" s="296"/>
      <c r="R32" s="296"/>
      <c r="S32" s="297"/>
      <c r="T32" s="31"/>
      <c r="V32" s="69"/>
    </row>
    <row r="33" spans="2:22" s="30" customFormat="1" ht="13.5">
      <c r="B33" s="31"/>
      <c r="C33" s="289" t="s">
        <v>106</v>
      </c>
      <c r="D33" s="290"/>
      <c r="E33" s="290"/>
      <c r="F33" s="290"/>
      <c r="G33" s="290"/>
      <c r="H33" s="291"/>
      <c r="I33" s="37">
        <v>104</v>
      </c>
      <c r="J33" s="295">
        <v>0</v>
      </c>
      <c r="K33" s="296"/>
      <c r="L33" s="296"/>
      <c r="M33" s="296"/>
      <c r="N33" s="297"/>
      <c r="O33" s="295">
        <v>0</v>
      </c>
      <c r="P33" s="296"/>
      <c r="Q33" s="296"/>
      <c r="R33" s="296"/>
      <c r="S33" s="297"/>
      <c r="T33" s="31"/>
      <c r="V33" s="69"/>
    </row>
    <row r="34" spans="2:22" s="30" customFormat="1" ht="13.5">
      <c r="B34" s="31"/>
      <c r="C34" s="289" t="s">
        <v>107</v>
      </c>
      <c r="D34" s="290"/>
      <c r="E34" s="290"/>
      <c r="F34" s="290"/>
      <c r="G34" s="290"/>
      <c r="H34" s="291"/>
      <c r="I34" s="37">
        <v>110</v>
      </c>
      <c r="J34" s="337">
        <f>SUM(J36:N37)</f>
        <v>1</v>
      </c>
      <c r="K34" s="338"/>
      <c r="L34" s="338"/>
      <c r="M34" s="338"/>
      <c r="N34" s="339"/>
      <c r="O34" s="337">
        <f>SUM(O36:S37)</f>
        <v>0</v>
      </c>
      <c r="P34" s="338"/>
      <c r="Q34" s="338"/>
      <c r="R34" s="338"/>
      <c r="S34" s="339"/>
      <c r="T34" s="31"/>
      <c r="V34" s="60" t="s">
        <v>392</v>
      </c>
    </row>
    <row r="35" spans="2:22" s="30" customFormat="1" ht="13.5">
      <c r="B35" s="31"/>
      <c r="C35" s="335" t="s">
        <v>66</v>
      </c>
      <c r="D35" s="336"/>
      <c r="E35" s="336"/>
      <c r="F35" s="336"/>
      <c r="G35" s="336"/>
      <c r="H35" s="336"/>
      <c r="I35" s="126"/>
      <c r="J35" s="332"/>
      <c r="K35" s="333"/>
      <c r="L35" s="333"/>
      <c r="M35" s="333"/>
      <c r="N35" s="334"/>
      <c r="O35" s="333"/>
      <c r="P35" s="333"/>
      <c r="Q35" s="333"/>
      <c r="R35" s="333"/>
      <c r="S35" s="334"/>
      <c r="T35" s="31"/>
      <c r="V35" s="68"/>
    </row>
    <row r="36" spans="2:22" s="30" customFormat="1" ht="27" customHeight="1">
      <c r="B36" s="31"/>
      <c r="C36" s="320" t="s">
        <v>108</v>
      </c>
      <c r="D36" s="321"/>
      <c r="E36" s="321"/>
      <c r="F36" s="321"/>
      <c r="G36" s="321"/>
      <c r="H36" s="321"/>
      <c r="I36" s="127">
        <v>111</v>
      </c>
      <c r="J36" s="286">
        <v>1</v>
      </c>
      <c r="K36" s="287"/>
      <c r="L36" s="287"/>
      <c r="M36" s="287"/>
      <c r="N36" s="288"/>
      <c r="O36" s="287">
        <v>0</v>
      </c>
      <c r="P36" s="287"/>
      <c r="Q36" s="287"/>
      <c r="R36" s="287"/>
      <c r="S36" s="288"/>
      <c r="T36" s="31"/>
      <c r="V36" s="68"/>
    </row>
    <row r="37" spans="2:22" s="30" customFormat="1" ht="13.5">
      <c r="B37" s="31"/>
      <c r="C37" s="320" t="s">
        <v>109</v>
      </c>
      <c r="D37" s="321"/>
      <c r="E37" s="321"/>
      <c r="F37" s="321"/>
      <c r="G37" s="321"/>
      <c r="H37" s="322"/>
      <c r="I37" s="36">
        <v>112</v>
      </c>
      <c r="J37" s="286">
        <v>0</v>
      </c>
      <c r="K37" s="287"/>
      <c r="L37" s="287"/>
      <c r="M37" s="287"/>
      <c r="N37" s="288"/>
      <c r="O37" s="286">
        <v>0</v>
      </c>
      <c r="P37" s="287"/>
      <c r="Q37" s="287"/>
      <c r="R37" s="287"/>
      <c r="S37" s="288"/>
      <c r="T37" s="31"/>
      <c r="V37" s="69"/>
    </row>
    <row r="38" spans="2:22" s="30" customFormat="1" ht="13.5">
      <c r="B38" s="31"/>
      <c r="C38" s="289" t="s">
        <v>110</v>
      </c>
      <c r="D38" s="290"/>
      <c r="E38" s="290"/>
      <c r="F38" s="290"/>
      <c r="G38" s="290"/>
      <c r="H38" s="291"/>
      <c r="I38" s="37">
        <v>120</v>
      </c>
      <c r="J38" s="298">
        <f>SUM(J40:N41)</f>
        <v>0</v>
      </c>
      <c r="K38" s="299"/>
      <c r="L38" s="299"/>
      <c r="M38" s="299"/>
      <c r="N38" s="300"/>
      <c r="O38" s="298">
        <f>SUM(O40:S41)</f>
        <v>0</v>
      </c>
      <c r="P38" s="299"/>
      <c r="Q38" s="299"/>
      <c r="R38" s="299"/>
      <c r="S38" s="300"/>
      <c r="T38" s="31"/>
      <c r="V38" s="60" t="s">
        <v>391</v>
      </c>
    </row>
    <row r="39" spans="2:22" s="30" customFormat="1" ht="13.5">
      <c r="B39" s="31"/>
      <c r="C39" s="335" t="s">
        <v>66</v>
      </c>
      <c r="D39" s="336"/>
      <c r="E39" s="336"/>
      <c r="F39" s="336"/>
      <c r="G39" s="336"/>
      <c r="H39" s="336"/>
      <c r="I39" s="35"/>
      <c r="J39" s="333"/>
      <c r="K39" s="333"/>
      <c r="L39" s="333"/>
      <c r="M39" s="333"/>
      <c r="N39" s="333"/>
      <c r="O39" s="332"/>
      <c r="P39" s="333"/>
      <c r="Q39" s="333"/>
      <c r="R39" s="333"/>
      <c r="S39" s="334"/>
      <c r="T39" s="31"/>
      <c r="V39" s="68"/>
    </row>
    <row r="40" spans="2:22" s="30" customFormat="1" ht="13.5">
      <c r="B40" s="31"/>
      <c r="C40" s="320" t="s">
        <v>111</v>
      </c>
      <c r="D40" s="321"/>
      <c r="E40" s="321"/>
      <c r="F40" s="321"/>
      <c r="G40" s="321"/>
      <c r="H40" s="321"/>
      <c r="I40" s="36">
        <v>121</v>
      </c>
      <c r="J40" s="311">
        <v>0</v>
      </c>
      <c r="K40" s="311"/>
      <c r="L40" s="311"/>
      <c r="M40" s="311"/>
      <c r="N40" s="311"/>
      <c r="O40" s="310">
        <v>0</v>
      </c>
      <c r="P40" s="311"/>
      <c r="Q40" s="311"/>
      <c r="R40" s="311"/>
      <c r="S40" s="312"/>
      <c r="T40" s="31"/>
      <c r="V40" s="68"/>
    </row>
    <row r="41" spans="2:22" s="30" customFormat="1" ht="13.5">
      <c r="B41" s="31"/>
      <c r="C41" s="320" t="s">
        <v>112</v>
      </c>
      <c r="D41" s="321"/>
      <c r="E41" s="321"/>
      <c r="F41" s="321"/>
      <c r="G41" s="321"/>
      <c r="H41" s="322"/>
      <c r="I41" s="36">
        <v>122</v>
      </c>
      <c r="J41" s="310">
        <v>0</v>
      </c>
      <c r="K41" s="311"/>
      <c r="L41" s="311"/>
      <c r="M41" s="311"/>
      <c r="N41" s="312"/>
      <c r="O41" s="310">
        <v>0</v>
      </c>
      <c r="P41" s="311"/>
      <c r="Q41" s="311"/>
      <c r="R41" s="311"/>
      <c r="S41" s="312"/>
      <c r="T41" s="31"/>
      <c r="V41" s="69"/>
    </row>
    <row r="42" spans="2:22" s="30" customFormat="1" ht="13.5">
      <c r="B42" s="31"/>
      <c r="C42" s="289" t="s">
        <v>113</v>
      </c>
      <c r="D42" s="290"/>
      <c r="E42" s="290"/>
      <c r="F42" s="290"/>
      <c r="G42" s="290"/>
      <c r="H42" s="291"/>
      <c r="I42" s="37">
        <v>130</v>
      </c>
      <c r="J42" s="340">
        <f>SUM(J44:N46)</f>
        <v>0</v>
      </c>
      <c r="K42" s="341"/>
      <c r="L42" s="341"/>
      <c r="M42" s="341"/>
      <c r="N42" s="342"/>
      <c r="O42" s="340">
        <f>SUM(O44:S46)</f>
        <v>0</v>
      </c>
      <c r="P42" s="341"/>
      <c r="Q42" s="341"/>
      <c r="R42" s="341"/>
      <c r="S42" s="342"/>
      <c r="T42" s="31"/>
      <c r="V42" s="60" t="s">
        <v>392</v>
      </c>
    </row>
    <row r="43" spans="2:22" s="30" customFormat="1" ht="13.5" customHeight="1">
      <c r="B43" s="31"/>
      <c r="C43" s="335" t="s">
        <v>66</v>
      </c>
      <c r="D43" s="336"/>
      <c r="E43" s="336"/>
      <c r="F43" s="336"/>
      <c r="G43" s="336"/>
      <c r="H43" s="336"/>
      <c r="I43" s="126"/>
      <c r="J43" s="332"/>
      <c r="K43" s="333"/>
      <c r="L43" s="333"/>
      <c r="M43" s="333"/>
      <c r="N43" s="333"/>
      <c r="O43" s="332"/>
      <c r="P43" s="333"/>
      <c r="Q43" s="333"/>
      <c r="R43" s="333"/>
      <c r="S43" s="334"/>
      <c r="T43" s="31"/>
      <c r="V43" s="68"/>
    </row>
    <row r="44" spans="2:22" s="30" customFormat="1" ht="13.5">
      <c r="B44" s="31"/>
      <c r="C44" s="320" t="s">
        <v>114</v>
      </c>
      <c r="D44" s="321"/>
      <c r="E44" s="321"/>
      <c r="F44" s="321"/>
      <c r="G44" s="321"/>
      <c r="H44" s="321"/>
      <c r="I44" s="127">
        <v>131</v>
      </c>
      <c r="J44" s="286">
        <v>0</v>
      </c>
      <c r="K44" s="287"/>
      <c r="L44" s="287"/>
      <c r="M44" s="287"/>
      <c r="N44" s="287"/>
      <c r="O44" s="286">
        <v>0</v>
      </c>
      <c r="P44" s="287"/>
      <c r="Q44" s="287"/>
      <c r="R44" s="287"/>
      <c r="S44" s="288"/>
      <c r="T44" s="31"/>
      <c r="V44" s="68"/>
    </row>
    <row r="45" spans="2:22" s="30" customFormat="1" ht="13.5">
      <c r="B45" s="31"/>
      <c r="C45" s="289" t="s">
        <v>111</v>
      </c>
      <c r="D45" s="290"/>
      <c r="E45" s="290"/>
      <c r="F45" s="290"/>
      <c r="G45" s="290"/>
      <c r="H45" s="291"/>
      <c r="I45" s="37">
        <v>132</v>
      </c>
      <c r="J45" s="286">
        <v>0</v>
      </c>
      <c r="K45" s="287"/>
      <c r="L45" s="287"/>
      <c r="M45" s="287"/>
      <c r="N45" s="288"/>
      <c r="O45" s="286">
        <v>0</v>
      </c>
      <c r="P45" s="287"/>
      <c r="Q45" s="287"/>
      <c r="R45" s="287"/>
      <c r="S45" s="288"/>
      <c r="T45" s="31"/>
      <c r="V45" s="69"/>
    </row>
    <row r="46" spans="2:22" s="30" customFormat="1" ht="13.5">
      <c r="B46" s="31"/>
      <c r="C46" s="289" t="s">
        <v>115</v>
      </c>
      <c r="D46" s="290"/>
      <c r="E46" s="290"/>
      <c r="F46" s="290"/>
      <c r="G46" s="290"/>
      <c r="H46" s="291"/>
      <c r="I46" s="37">
        <v>133</v>
      </c>
      <c r="J46" s="292">
        <v>0</v>
      </c>
      <c r="K46" s="293"/>
      <c r="L46" s="293"/>
      <c r="M46" s="293"/>
      <c r="N46" s="294"/>
      <c r="O46" s="292">
        <v>0</v>
      </c>
      <c r="P46" s="293"/>
      <c r="Q46" s="293"/>
      <c r="R46" s="293"/>
      <c r="S46" s="294"/>
      <c r="T46" s="31"/>
      <c r="V46" s="69"/>
    </row>
    <row r="47" spans="2:22" s="30" customFormat="1" ht="27.75" customHeight="1">
      <c r="B47" s="31"/>
      <c r="C47" s="289" t="s">
        <v>366</v>
      </c>
      <c r="D47" s="290"/>
      <c r="E47" s="290"/>
      <c r="F47" s="290"/>
      <c r="G47" s="290"/>
      <c r="H47" s="291"/>
      <c r="I47" s="37">
        <v>140</v>
      </c>
      <c r="J47" s="329">
        <f>J28-J34+J38-J42</f>
        <v>28</v>
      </c>
      <c r="K47" s="330"/>
      <c r="L47" s="330"/>
      <c r="M47" s="330"/>
      <c r="N47" s="331"/>
      <c r="O47" s="329">
        <f>O28-O34+O38-O42</f>
        <v>17</v>
      </c>
      <c r="P47" s="330"/>
      <c r="Q47" s="330"/>
      <c r="R47" s="330"/>
      <c r="S47" s="331"/>
      <c r="T47" s="31"/>
      <c r="V47" s="69"/>
    </row>
    <row r="48" spans="2:20" s="30" customFormat="1" ht="13.5">
      <c r="B48" s="31"/>
      <c r="C48" s="289" t="s">
        <v>367</v>
      </c>
      <c r="D48" s="290"/>
      <c r="E48" s="290"/>
      <c r="F48" s="290"/>
      <c r="G48" s="290"/>
      <c r="H48" s="291"/>
      <c r="I48" s="37">
        <v>150</v>
      </c>
      <c r="J48" s="298">
        <f>J27+J47</f>
        <v>103</v>
      </c>
      <c r="K48" s="299"/>
      <c r="L48" s="299"/>
      <c r="M48" s="299"/>
      <c r="N48" s="300"/>
      <c r="O48" s="298">
        <f>O27+O47</f>
        <v>59</v>
      </c>
      <c r="P48" s="299"/>
      <c r="Q48" s="299"/>
      <c r="R48" s="299"/>
      <c r="S48" s="300"/>
      <c r="T48" s="31"/>
    </row>
    <row r="49" spans="2:22" s="30" customFormat="1" ht="13.5">
      <c r="B49" s="31"/>
      <c r="C49" s="289" t="s">
        <v>281</v>
      </c>
      <c r="D49" s="290"/>
      <c r="E49" s="290"/>
      <c r="F49" s="290"/>
      <c r="G49" s="290"/>
      <c r="H49" s="291"/>
      <c r="I49" s="37">
        <v>160</v>
      </c>
      <c r="J49" s="286">
        <v>31</v>
      </c>
      <c r="K49" s="287"/>
      <c r="L49" s="287"/>
      <c r="M49" s="287"/>
      <c r="N49" s="288"/>
      <c r="O49" s="286">
        <v>25</v>
      </c>
      <c r="P49" s="287"/>
      <c r="Q49" s="287"/>
      <c r="R49" s="287"/>
      <c r="S49" s="288"/>
      <c r="T49" s="31"/>
      <c r="V49" s="60" t="s">
        <v>393</v>
      </c>
    </row>
    <row r="50" spans="2:22" s="30" customFormat="1" ht="13.5">
      <c r="B50" s="31"/>
      <c r="C50" s="289" t="s">
        <v>116</v>
      </c>
      <c r="D50" s="290"/>
      <c r="E50" s="290"/>
      <c r="F50" s="290"/>
      <c r="G50" s="290"/>
      <c r="H50" s="291"/>
      <c r="I50" s="37">
        <v>170</v>
      </c>
      <c r="J50" s="295">
        <v>0</v>
      </c>
      <c r="K50" s="296"/>
      <c r="L50" s="296"/>
      <c r="M50" s="296"/>
      <c r="N50" s="297"/>
      <c r="O50" s="295">
        <v>0</v>
      </c>
      <c r="P50" s="296"/>
      <c r="Q50" s="296"/>
      <c r="R50" s="296"/>
      <c r="S50" s="297"/>
      <c r="T50" s="31"/>
      <c r="V50" s="61" t="s">
        <v>128</v>
      </c>
    </row>
    <row r="51" spans="2:22" s="30" customFormat="1" ht="13.5">
      <c r="B51" s="31"/>
      <c r="C51" s="289" t="s">
        <v>117</v>
      </c>
      <c r="D51" s="290"/>
      <c r="E51" s="290"/>
      <c r="F51" s="290"/>
      <c r="G51" s="290"/>
      <c r="H51" s="291"/>
      <c r="I51" s="37">
        <v>180</v>
      </c>
      <c r="J51" s="295">
        <v>0</v>
      </c>
      <c r="K51" s="296"/>
      <c r="L51" s="296"/>
      <c r="M51" s="296"/>
      <c r="N51" s="297"/>
      <c r="O51" s="295">
        <v>0</v>
      </c>
      <c r="P51" s="296"/>
      <c r="Q51" s="296"/>
      <c r="R51" s="296"/>
      <c r="S51" s="297"/>
      <c r="T51" s="31"/>
      <c r="V51" s="61" t="s">
        <v>153</v>
      </c>
    </row>
    <row r="52" spans="2:22" s="30" customFormat="1" ht="13.5">
      <c r="B52" s="31"/>
      <c r="C52" s="289" t="s">
        <v>282</v>
      </c>
      <c r="D52" s="290"/>
      <c r="E52" s="290"/>
      <c r="F52" s="290"/>
      <c r="G52" s="290"/>
      <c r="H52" s="291"/>
      <c r="I52" s="37">
        <v>190</v>
      </c>
      <c r="J52" s="286">
        <v>0</v>
      </c>
      <c r="K52" s="287"/>
      <c r="L52" s="287"/>
      <c r="M52" s="287"/>
      <c r="N52" s="288"/>
      <c r="O52" s="286">
        <v>0</v>
      </c>
      <c r="P52" s="287"/>
      <c r="Q52" s="287"/>
      <c r="R52" s="287"/>
      <c r="S52" s="288"/>
      <c r="T52" s="31"/>
      <c r="V52" s="61" t="s">
        <v>393</v>
      </c>
    </row>
    <row r="53" spans="2:28" s="30" customFormat="1" ht="13.5">
      <c r="B53" s="31"/>
      <c r="C53" s="289" t="s">
        <v>283</v>
      </c>
      <c r="D53" s="290"/>
      <c r="E53" s="290"/>
      <c r="F53" s="290"/>
      <c r="G53" s="290"/>
      <c r="H53" s="291"/>
      <c r="I53" s="37">
        <v>200</v>
      </c>
      <c r="J53" s="292">
        <v>2</v>
      </c>
      <c r="K53" s="293"/>
      <c r="L53" s="293"/>
      <c r="M53" s="293"/>
      <c r="N53" s="294"/>
      <c r="O53" s="292">
        <v>1</v>
      </c>
      <c r="P53" s="293"/>
      <c r="Q53" s="293"/>
      <c r="R53" s="293"/>
      <c r="S53" s="294"/>
      <c r="T53" s="31"/>
      <c r="V53" s="61" t="s">
        <v>393</v>
      </c>
      <c r="X53" s="68"/>
      <c r="Y53" s="68"/>
      <c r="Z53" s="68"/>
      <c r="AA53" s="68"/>
      <c r="AB53" s="68"/>
    </row>
    <row r="54" spans="2:30" s="30" customFormat="1" ht="15" customHeight="1">
      <c r="B54" s="31"/>
      <c r="C54" s="289" t="s">
        <v>169</v>
      </c>
      <c r="D54" s="290"/>
      <c r="E54" s="290"/>
      <c r="F54" s="290"/>
      <c r="G54" s="290"/>
      <c r="H54" s="291"/>
      <c r="I54" s="37">
        <v>210</v>
      </c>
      <c r="J54" s="298">
        <f>J48-J49+J50+J51-J52-J53</f>
        <v>70</v>
      </c>
      <c r="K54" s="299"/>
      <c r="L54" s="299"/>
      <c r="M54" s="299"/>
      <c r="N54" s="300"/>
      <c r="O54" s="298">
        <f>O48-O49+O50+O51-O52-O53</f>
        <v>33</v>
      </c>
      <c r="P54" s="299"/>
      <c r="Q54" s="299"/>
      <c r="R54" s="299"/>
      <c r="S54" s="300"/>
      <c r="T54" s="31"/>
      <c r="V54" s="113"/>
      <c r="W54" s="112" t="str">
        <f>IF(H6="декабрь"," ","≠")</f>
        <v> </v>
      </c>
      <c r="X54" s="112" t="str">
        <f>IF(H6="декабрь"," ",'прил 1'!I67)</f>
        <v> </v>
      </c>
      <c r="Y54" s="348" t="str">
        <f>IF(H6="декабрь"," ","стр.210 гр.3 Отчета ≠ стр.470 гр.3 ББ")</f>
        <v> </v>
      </c>
      <c r="Z54" s="348"/>
      <c r="AA54" s="348"/>
      <c r="AB54" s="348"/>
      <c r="AC54" s="112"/>
      <c r="AD54" s="112"/>
    </row>
    <row r="55" spans="2:28" s="30" customFormat="1" ht="27" customHeight="1">
      <c r="B55" s="31"/>
      <c r="C55" s="289" t="s">
        <v>118</v>
      </c>
      <c r="D55" s="290"/>
      <c r="E55" s="290"/>
      <c r="F55" s="290"/>
      <c r="G55" s="290"/>
      <c r="H55" s="291"/>
      <c r="I55" s="37">
        <v>220</v>
      </c>
      <c r="J55" s="301">
        <v>0</v>
      </c>
      <c r="K55" s="302"/>
      <c r="L55" s="302"/>
      <c r="M55" s="302"/>
      <c r="N55" s="303"/>
      <c r="O55" s="295">
        <v>0</v>
      </c>
      <c r="P55" s="296"/>
      <c r="Q55" s="296"/>
      <c r="R55" s="296"/>
      <c r="S55" s="297"/>
      <c r="T55" s="31"/>
      <c r="V55" s="60" t="s">
        <v>147</v>
      </c>
      <c r="X55" s="68"/>
      <c r="Y55" s="68"/>
      <c r="Z55" s="68"/>
      <c r="AA55" s="68"/>
      <c r="AB55" s="68"/>
    </row>
    <row r="56" spans="2:28" s="30" customFormat="1" ht="27" customHeight="1">
      <c r="B56" s="31"/>
      <c r="C56" s="289" t="s">
        <v>161</v>
      </c>
      <c r="D56" s="290"/>
      <c r="E56" s="290"/>
      <c r="F56" s="290"/>
      <c r="G56" s="290"/>
      <c r="H56" s="291"/>
      <c r="I56" s="37">
        <v>230</v>
      </c>
      <c r="J56" s="301">
        <v>-50</v>
      </c>
      <c r="K56" s="302"/>
      <c r="L56" s="302"/>
      <c r="M56" s="302"/>
      <c r="N56" s="303"/>
      <c r="O56" s="295">
        <v>0</v>
      </c>
      <c r="P56" s="296"/>
      <c r="Q56" s="296"/>
      <c r="R56" s="296"/>
      <c r="S56" s="297"/>
      <c r="T56" s="31"/>
      <c r="V56" s="60"/>
      <c r="X56" s="68"/>
      <c r="Y56" s="68"/>
      <c r="Z56" s="68"/>
      <c r="AA56" s="68"/>
      <c r="AB56" s="68"/>
    </row>
    <row r="57" spans="2:28" s="30" customFormat="1" ht="13.5">
      <c r="B57" s="31"/>
      <c r="C57" s="289" t="s">
        <v>368</v>
      </c>
      <c r="D57" s="290"/>
      <c r="E57" s="290"/>
      <c r="F57" s="290"/>
      <c r="G57" s="290"/>
      <c r="H57" s="291"/>
      <c r="I57" s="37">
        <v>240</v>
      </c>
      <c r="J57" s="298">
        <f>J54+J55+J56</f>
        <v>20</v>
      </c>
      <c r="K57" s="299"/>
      <c r="L57" s="299"/>
      <c r="M57" s="299"/>
      <c r="N57" s="300"/>
      <c r="O57" s="298">
        <f>O54+O55+O56</f>
        <v>33</v>
      </c>
      <c r="P57" s="299"/>
      <c r="Q57" s="299"/>
      <c r="R57" s="299"/>
      <c r="S57" s="300"/>
      <c r="T57" s="31"/>
      <c r="X57" s="68"/>
      <c r="Y57" s="68"/>
      <c r="Z57" s="68"/>
      <c r="AA57" s="68"/>
      <c r="AB57" s="68"/>
    </row>
    <row r="58" spans="2:28" s="30" customFormat="1" ht="13.5">
      <c r="B58" s="31"/>
      <c r="C58" s="289" t="s">
        <v>119</v>
      </c>
      <c r="D58" s="290"/>
      <c r="E58" s="290"/>
      <c r="F58" s="290"/>
      <c r="G58" s="290"/>
      <c r="H58" s="291"/>
      <c r="I58" s="37">
        <v>250</v>
      </c>
      <c r="J58" s="295">
        <v>0</v>
      </c>
      <c r="K58" s="296"/>
      <c r="L58" s="296"/>
      <c r="M58" s="296"/>
      <c r="N58" s="297"/>
      <c r="O58" s="295">
        <v>0</v>
      </c>
      <c r="P58" s="296"/>
      <c r="Q58" s="296"/>
      <c r="R58" s="296"/>
      <c r="S58" s="297"/>
      <c r="T58" s="31"/>
      <c r="V58" s="60"/>
      <c r="W58" s="156"/>
      <c r="X58" s="157">
        <f>J54/496435</f>
        <v>0.0001410053682758065</v>
      </c>
      <c r="Y58" s="157">
        <f>O54/496435</f>
        <v>6.647395933002307E-05</v>
      </c>
      <c r="Z58" s="68"/>
      <c r="AA58" s="68"/>
      <c r="AB58" s="68"/>
    </row>
    <row r="59" spans="2:25" s="30" customFormat="1" ht="13.5">
      <c r="B59" s="31"/>
      <c r="C59" s="289" t="s">
        <v>120</v>
      </c>
      <c r="D59" s="290"/>
      <c r="E59" s="290"/>
      <c r="F59" s="290"/>
      <c r="G59" s="290"/>
      <c r="H59" s="291"/>
      <c r="I59" s="37">
        <v>260</v>
      </c>
      <c r="J59" s="295">
        <v>0</v>
      </c>
      <c r="K59" s="296"/>
      <c r="L59" s="296"/>
      <c r="M59" s="296"/>
      <c r="N59" s="297"/>
      <c r="O59" s="295">
        <v>0</v>
      </c>
      <c r="P59" s="296"/>
      <c r="Q59" s="296"/>
      <c r="R59" s="296"/>
      <c r="S59" s="297"/>
      <c r="T59" s="31"/>
      <c r="V59" s="60"/>
      <c r="W59" s="156"/>
      <c r="X59" s="157">
        <f>J54/496435</f>
        <v>0.0001410053682758065</v>
      </c>
      <c r="Y59" s="157">
        <f>O54/496435</f>
        <v>6.647395933002307E-05</v>
      </c>
    </row>
    <row r="60" spans="2:20" ht="15.75">
      <c r="B60" s="39"/>
      <c r="C60" s="40"/>
      <c r="D60" s="40"/>
      <c r="E60" s="40"/>
      <c r="F60" s="40"/>
      <c r="G60" s="40"/>
      <c r="H60" s="40"/>
      <c r="I60" s="39"/>
      <c r="J60" s="39"/>
      <c r="K60" s="39"/>
      <c r="L60" s="39"/>
      <c r="M60" s="54"/>
      <c r="N60" s="39"/>
      <c r="O60" s="39"/>
      <c r="P60" s="39"/>
      <c r="Q60" s="39"/>
      <c r="R60" s="39"/>
      <c r="S60" s="39"/>
      <c r="T60" s="39"/>
    </row>
    <row r="61" spans="2:20" s="1" customFormat="1" ht="15">
      <c r="B61" s="2"/>
      <c r="C61" s="316" t="s">
        <v>61</v>
      </c>
      <c r="D61" s="316"/>
      <c r="E61" s="3"/>
      <c r="F61" s="285"/>
      <c r="G61" s="285"/>
      <c r="H61" s="285"/>
      <c r="I61" s="3"/>
      <c r="J61" s="285" t="str">
        <f>IF('прил 1'!I98=0," ",'прил 1'!I98)</f>
        <v>М. В. Максимов</v>
      </c>
      <c r="K61" s="285"/>
      <c r="L61" s="285"/>
      <c r="M61" s="285"/>
      <c r="N61" s="285"/>
      <c r="O61" s="285"/>
      <c r="P61" s="2"/>
      <c r="Q61" s="2"/>
      <c r="R61" s="2"/>
      <c r="S61" s="2"/>
      <c r="T61" s="2"/>
    </row>
    <row r="62" spans="2:20" s="19" customFormat="1" ht="12">
      <c r="B62" s="20"/>
      <c r="C62" s="21" t="s">
        <v>64</v>
      </c>
      <c r="D62" s="21"/>
      <c r="E62" s="21"/>
      <c r="F62" s="276" t="s">
        <v>63</v>
      </c>
      <c r="G62" s="276"/>
      <c r="H62" s="276"/>
      <c r="I62" s="22"/>
      <c r="J62" s="276" t="s">
        <v>59</v>
      </c>
      <c r="K62" s="276"/>
      <c r="L62" s="276"/>
      <c r="M62" s="276"/>
      <c r="N62" s="276"/>
      <c r="O62" s="276"/>
      <c r="P62" s="20"/>
      <c r="Q62" s="20"/>
      <c r="R62" s="20"/>
      <c r="S62" s="20"/>
      <c r="T62" s="20"/>
    </row>
    <row r="63" spans="2:20" s="1" customFormat="1" ht="15">
      <c r="B63" s="2"/>
      <c r="C63" s="316" t="s">
        <v>62</v>
      </c>
      <c r="D63" s="316"/>
      <c r="E63" s="3"/>
      <c r="F63" s="285"/>
      <c r="G63" s="285"/>
      <c r="H63" s="285"/>
      <c r="I63" s="3"/>
      <c r="J63" s="285" t="str">
        <f>IF('прил 1'!I100=0," ",'прил 1'!I100)</f>
        <v>Т. В. Бельская</v>
      </c>
      <c r="K63" s="285"/>
      <c r="L63" s="285"/>
      <c r="M63" s="285"/>
      <c r="N63" s="285"/>
      <c r="O63" s="285"/>
      <c r="P63" s="2"/>
      <c r="Q63" s="2"/>
      <c r="R63" s="2"/>
      <c r="S63" s="2"/>
      <c r="T63" s="2"/>
    </row>
    <row r="64" spans="2:20" s="1" customFormat="1" ht="15">
      <c r="B64" s="2"/>
      <c r="C64" s="29"/>
      <c r="D64" s="29"/>
      <c r="E64" s="29"/>
      <c r="F64" s="276" t="s">
        <v>63</v>
      </c>
      <c r="G64" s="276"/>
      <c r="H64" s="276"/>
      <c r="I64" s="22"/>
      <c r="J64" s="276" t="s">
        <v>59</v>
      </c>
      <c r="K64" s="276"/>
      <c r="L64" s="276"/>
      <c r="M64" s="276"/>
      <c r="N64" s="276"/>
      <c r="O64" s="276"/>
      <c r="P64" s="2"/>
      <c r="Q64" s="2"/>
      <c r="R64" s="2"/>
      <c r="S64" s="2"/>
      <c r="T64" s="2"/>
    </row>
    <row r="65" spans="2:20" s="1" customFormat="1" ht="15">
      <c r="B65" s="2"/>
      <c r="C65" s="284">
        <f ca="1">TODAY()</f>
        <v>44666</v>
      </c>
      <c r="D65" s="284"/>
      <c r="E65" s="2"/>
      <c r="F65" s="2"/>
      <c r="G65" s="2"/>
      <c r="H65" s="2"/>
      <c r="I65" s="2"/>
      <c r="J65" s="2"/>
      <c r="K65" s="2"/>
      <c r="L65" s="2"/>
      <c r="M65" s="52"/>
      <c r="N65" s="2"/>
      <c r="O65" s="2"/>
      <c r="P65" s="2"/>
      <c r="Q65" s="2"/>
      <c r="R65" s="2"/>
      <c r="S65" s="2"/>
      <c r="T65" s="2"/>
    </row>
    <row r="66" spans="2:20" s="1" customFormat="1" ht="15">
      <c r="B66" s="2"/>
      <c r="C66" s="2"/>
      <c r="D66" s="2"/>
      <c r="E66" s="2"/>
      <c r="F66" s="2"/>
      <c r="G66" s="2"/>
      <c r="H66" s="2"/>
      <c r="I66" s="2"/>
      <c r="J66" s="2"/>
      <c r="K66" s="2"/>
      <c r="L66" s="2"/>
      <c r="M66" s="52"/>
      <c r="N66" s="2"/>
      <c r="O66" s="2"/>
      <c r="P66" s="2"/>
      <c r="Q66" s="2"/>
      <c r="R66" s="2"/>
      <c r="S66" s="2"/>
      <c r="T66" s="2"/>
    </row>
    <row r="67" spans="2:20" ht="6" customHeight="1">
      <c r="B67" s="39"/>
      <c r="C67" s="39"/>
      <c r="D67" s="39"/>
      <c r="E67" s="39"/>
      <c r="F67" s="39"/>
      <c r="G67" s="39"/>
      <c r="H67" s="39"/>
      <c r="I67" s="39"/>
      <c r="J67" s="39"/>
      <c r="K67" s="39"/>
      <c r="L67" s="39"/>
      <c r="M67" s="54"/>
      <c r="N67" s="39"/>
      <c r="O67" s="39"/>
      <c r="P67" s="39"/>
      <c r="Q67" s="39"/>
      <c r="R67" s="39"/>
      <c r="S67" s="39"/>
      <c r="T67" s="39"/>
    </row>
  </sheetData>
  <sheetProtection/>
  <mergeCells count="164">
    <mergeCell ref="C11:E11"/>
    <mergeCell ref="K3:S3"/>
    <mergeCell ref="O24:S24"/>
    <mergeCell ref="C5:S5"/>
    <mergeCell ref="J22:N22"/>
    <mergeCell ref="O22:S22"/>
    <mergeCell ref="J23:N23"/>
    <mergeCell ref="O23:S23"/>
    <mergeCell ref="F10:S10"/>
    <mergeCell ref="P16:Q16"/>
    <mergeCell ref="O17:S17"/>
    <mergeCell ref="C13:E13"/>
    <mergeCell ref="O28:S28"/>
    <mergeCell ref="Y54:AB54"/>
    <mergeCell ref="C23:H23"/>
    <mergeCell ref="C19:H19"/>
    <mergeCell ref="J19:N19"/>
    <mergeCell ref="C22:H22"/>
    <mergeCell ref="C20:H20"/>
    <mergeCell ref="C21:H21"/>
    <mergeCell ref="C26:H26"/>
    <mergeCell ref="J24:N24"/>
    <mergeCell ref="O33:S33"/>
    <mergeCell ref="C24:H24"/>
    <mergeCell ref="J26:N26"/>
    <mergeCell ref="O26:S26"/>
    <mergeCell ref="J25:N25"/>
    <mergeCell ref="O25:S25"/>
    <mergeCell ref="C25:H25"/>
    <mergeCell ref="O27:S27"/>
    <mergeCell ref="J30:N30"/>
    <mergeCell ref="O30:S30"/>
    <mergeCell ref="C28:H28"/>
    <mergeCell ref="J28:N28"/>
    <mergeCell ref="C29:H29"/>
    <mergeCell ref="J29:N29"/>
    <mergeCell ref="O42:S42"/>
    <mergeCell ref="O37:S37"/>
    <mergeCell ref="O31:S31"/>
    <mergeCell ref="O32:S32"/>
    <mergeCell ref="C37:H37"/>
    <mergeCell ref="O35:S35"/>
    <mergeCell ref="J36:N36"/>
    <mergeCell ref="C31:H31"/>
    <mergeCell ref="J31:N31"/>
    <mergeCell ref="C32:H32"/>
    <mergeCell ref="J38:N38"/>
    <mergeCell ref="C39:H39"/>
    <mergeCell ref="C42:H42"/>
    <mergeCell ref="J42:N42"/>
    <mergeCell ref="O40:S40"/>
    <mergeCell ref="O43:S43"/>
    <mergeCell ref="C43:H43"/>
    <mergeCell ref="C40:H40"/>
    <mergeCell ref="J43:N43"/>
    <mergeCell ref="O41:S41"/>
    <mergeCell ref="O34:S34"/>
    <mergeCell ref="C33:H33"/>
    <mergeCell ref="J33:N33"/>
    <mergeCell ref="C34:H34"/>
    <mergeCell ref="J34:N34"/>
    <mergeCell ref="C27:H27"/>
    <mergeCell ref="J27:N27"/>
    <mergeCell ref="J32:N32"/>
    <mergeCell ref="O29:S29"/>
    <mergeCell ref="C30:H30"/>
    <mergeCell ref="J58:N58"/>
    <mergeCell ref="O49:S49"/>
    <mergeCell ref="J56:N56"/>
    <mergeCell ref="J49:N49"/>
    <mergeCell ref="J50:N50"/>
    <mergeCell ref="O50:S50"/>
    <mergeCell ref="J51:N51"/>
    <mergeCell ref="O58:S58"/>
    <mergeCell ref="C47:H47"/>
    <mergeCell ref="J47:N47"/>
    <mergeCell ref="J44:N44"/>
    <mergeCell ref="J37:N37"/>
    <mergeCell ref="J39:N39"/>
    <mergeCell ref="O39:S39"/>
    <mergeCell ref="O44:S44"/>
    <mergeCell ref="O38:S38"/>
    <mergeCell ref="J40:N40"/>
    <mergeCell ref="C38:H38"/>
    <mergeCell ref="F62:H62"/>
    <mergeCell ref="C56:H56"/>
    <mergeCell ref="C51:H51"/>
    <mergeCell ref="O20:S20"/>
    <mergeCell ref="J20:N20"/>
    <mergeCell ref="C36:H36"/>
    <mergeCell ref="O36:S36"/>
    <mergeCell ref="J35:N35"/>
    <mergeCell ref="C35:H35"/>
    <mergeCell ref="J48:N48"/>
    <mergeCell ref="O47:S47"/>
    <mergeCell ref="O48:S48"/>
    <mergeCell ref="C63:D63"/>
    <mergeCell ref="F63:H63"/>
    <mergeCell ref="J63:O63"/>
    <mergeCell ref="O56:S56"/>
    <mergeCell ref="C57:H57"/>
    <mergeCell ref="J57:N57"/>
    <mergeCell ref="C58:H58"/>
    <mergeCell ref="J62:O62"/>
    <mergeCell ref="C44:H44"/>
    <mergeCell ref="C12:E12"/>
    <mergeCell ref="J46:N46"/>
    <mergeCell ref="C41:H41"/>
    <mergeCell ref="J41:N41"/>
    <mergeCell ref="F12:S12"/>
    <mergeCell ref="F14:S14"/>
    <mergeCell ref="C16:H17"/>
    <mergeCell ref="C18:H18"/>
    <mergeCell ref="J18:N18"/>
    <mergeCell ref="J64:O64"/>
    <mergeCell ref="K16:L16"/>
    <mergeCell ref="J17:N17"/>
    <mergeCell ref="F8:S8"/>
    <mergeCell ref="F64:H64"/>
    <mergeCell ref="C54:H54"/>
    <mergeCell ref="J54:N54"/>
    <mergeCell ref="O54:S54"/>
    <mergeCell ref="C8:E8"/>
    <mergeCell ref="O57:S57"/>
    <mergeCell ref="J45:N45"/>
    <mergeCell ref="O45:S45"/>
    <mergeCell ref="O19:S19"/>
    <mergeCell ref="O18:S18"/>
    <mergeCell ref="C45:H45"/>
    <mergeCell ref="C61:D61"/>
    <mergeCell ref="C59:H59"/>
    <mergeCell ref="J59:N59"/>
    <mergeCell ref="O21:S21"/>
    <mergeCell ref="C49:H49"/>
    <mergeCell ref="H6:I6"/>
    <mergeCell ref="C7:I7"/>
    <mergeCell ref="C14:E14"/>
    <mergeCell ref="I16:I17"/>
    <mergeCell ref="F13:S13"/>
    <mergeCell ref="F11:S11"/>
    <mergeCell ref="C10:E10"/>
    <mergeCell ref="J6:N6"/>
    <mergeCell ref="C9:E9"/>
    <mergeCell ref="F9:S9"/>
    <mergeCell ref="J21:N21"/>
    <mergeCell ref="C52:H52"/>
    <mergeCell ref="O51:S51"/>
    <mergeCell ref="C55:H55"/>
    <mergeCell ref="J55:N55"/>
    <mergeCell ref="O55:S55"/>
    <mergeCell ref="C48:H48"/>
    <mergeCell ref="C50:H50"/>
    <mergeCell ref="C46:H46"/>
    <mergeCell ref="O46:S46"/>
    <mergeCell ref="Q4:S4"/>
    <mergeCell ref="C65:D65"/>
    <mergeCell ref="F61:H61"/>
    <mergeCell ref="J61:O61"/>
    <mergeCell ref="J52:N52"/>
    <mergeCell ref="O52:S52"/>
    <mergeCell ref="C53:H53"/>
    <mergeCell ref="J53:N53"/>
    <mergeCell ref="O53:S53"/>
    <mergeCell ref="O59:S59"/>
  </mergeCells>
  <conditionalFormatting sqref="W54:AB54">
    <cfRule type="expression" priority="1" dxfId="32" stopIfTrue="1">
      <formula>$J$54&lt;&gt;$X$54</formula>
    </cfRule>
  </conditionalFormatting>
  <printOptions/>
  <pageMargins left="0.31496062992125984" right="0.31496062992125984" top="0.31496062992125984" bottom="0.31496062992125984" header="0.2755905511811024" footer="0.2755905511811024"/>
  <pageSetup blackAndWhite="1" fitToHeight="4"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Лист3">
    <tabColor indexed="48"/>
  </sheetPr>
  <dimension ref="B2:AE112"/>
  <sheetViews>
    <sheetView zoomScaleSheetLayoutView="100" zoomScalePageLayoutView="0" workbookViewId="0" topLeftCell="A1">
      <selection activeCell="C17" sqref="C17"/>
    </sheetView>
  </sheetViews>
  <sheetFormatPr defaultColWidth="9.140625" defaultRowHeight="15"/>
  <cols>
    <col min="1" max="2" width="0.85546875" style="30" customWidth="1"/>
    <col min="3" max="3" width="32.140625" style="30" customWidth="1"/>
    <col min="4" max="4" width="4.8515625" style="30" customWidth="1"/>
    <col min="5" max="8" width="4.00390625" style="30" customWidth="1"/>
    <col min="9" max="9" width="4.8515625" style="30" customWidth="1"/>
    <col min="10" max="14" width="4.00390625" style="30" customWidth="1"/>
    <col min="15" max="15" width="4.7109375" style="30" customWidth="1"/>
    <col min="16" max="16" width="4.00390625" style="30" customWidth="1"/>
    <col min="17" max="17" width="4.140625" style="30" customWidth="1"/>
    <col min="18" max="19" width="4.00390625" style="30" customWidth="1"/>
    <col min="20" max="20" width="4.7109375" style="30" customWidth="1"/>
    <col min="21" max="21" width="0.85546875" style="30" customWidth="1"/>
    <col min="22" max="22" width="1.8515625" style="30" customWidth="1"/>
    <col min="23" max="23" width="12.28125" style="30" customWidth="1"/>
    <col min="24" max="24" width="9.7109375" style="30" customWidth="1"/>
    <col min="25" max="25" width="4.140625" style="30" customWidth="1"/>
    <col min="26" max="26" width="11.421875" style="30" customWidth="1"/>
    <col min="27" max="27" width="11.57421875" style="30" customWidth="1"/>
    <col min="28" max="28" width="11.421875" style="30" customWidth="1"/>
    <col min="29" max="16384" width="9.140625" style="30" customWidth="1"/>
  </cols>
  <sheetData>
    <row r="1" ht="6" customHeight="1"/>
    <row r="2" spans="2:21" ht="6" customHeight="1">
      <c r="B2" s="31"/>
      <c r="C2" s="47"/>
      <c r="D2" s="70"/>
      <c r="E2" s="31"/>
      <c r="F2" s="31"/>
      <c r="G2" s="31"/>
      <c r="H2" s="31"/>
      <c r="I2" s="31"/>
      <c r="J2" s="31"/>
      <c r="K2" s="31"/>
      <c r="L2" s="31"/>
      <c r="M2" s="31"/>
      <c r="N2" s="31"/>
      <c r="O2" s="31"/>
      <c r="P2" s="31"/>
      <c r="Q2" s="31"/>
      <c r="R2" s="31"/>
      <c r="S2" s="31"/>
      <c r="T2" s="31"/>
      <c r="U2" s="31"/>
    </row>
    <row r="3" spans="2:21" ht="83.25" customHeight="1">
      <c r="B3" s="31"/>
      <c r="C3" s="47"/>
      <c r="D3" s="47"/>
      <c r="E3" s="47"/>
      <c r="F3" s="47"/>
      <c r="G3" s="47"/>
      <c r="H3" s="47"/>
      <c r="I3" s="31"/>
      <c r="J3" s="31"/>
      <c r="K3" s="398" t="s">
        <v>372</v>
      </c>
      <c r="L3" s="398"/>
      <c r="M3" s="398"/>
      <c r="N3" s="398"/>
      <c r="O3" s="398"/>
      <c r="P3" s="398"/>
      <c r="Q3" s="398"/>
      <c r="R3" s="398"/>
      <c r="S3" s="398"/>
      <c r="T3" s="398"/>
      <c r="U3" s="31"/>
    </row>
    <row r="4" spans="2:21" ht="29.25" customHeight="1">
      <c r="B4" s="31"/>
      <c r="C4" s="380" t="s">
        <v>284</v>
      </c>
      <c r="D4" s="380"/>
      <c r="E4" s="380"/>
      <c r="F4" s="380"/>
      <c r="G4" s="380"/>
      <c r="H4" s="380"/>
      <c r="I4" s="380"/>
      <c r="J4" s="380"/>
      <c r="K4" s="380"/>
      <c r="L4" s="380"/>
      <c r="M4" s="380"/>
      <c r="N4" s="380"/>
      <c r="O4" s="380"/>
      <c r="P4" s="380"/>
      <c r="Q4" s="380"/>
      <c r="R4" s="380"/>
      <c r="S4" s="380"/>
      <c r="T4" s="380"/>
      <c r="U4" s="31"/>
    </row>
    <row r="5" spans="2:21" ht="13.5">
      <c r="B5" s="31"/>
      <c r="C5" s="47"/>
      <c r="D5" s="48" t="s">
        <v>85</v>
      </c>
      <c r="E5" s="381" t="str">
        <f>'прил 1'!W9</f>
        <v>январь</v>
      </c>
      <c r="F5" s="381"/>
      <c r="G5" s="50" t="s">
        <v>122</v>
      </c>
      <c r="H5" s="304" t="str">
        <f>'прил 1'!X9</f>
        <v>декабрь</v>
      </c>
      <c r="I5" s="304"/>
      <c r="J5" s="309">
        <f>'прил 1'!I21</f>
        <v>44561</v>
      </c>
      <c r="K5" s="309"/>
      <c r="L5" s="309"/>
      <c r="M5" s="309"/>
      <c r="N5" s="309"/>
      <c r="O5" s="47"/>
      <c r="P5" s="51"/>
      <c r="Q5" s="51"/>
      <c r="R5" s="51"/>
      <c r="S5" s="51"/>
      <c r="T5" s="31"/>
      <c r="U5" s="31"/>
    </row>
    <row r="6" spans="2:21" ht="9" customHeight="1">
      <c r="B6" s="31"/>
      <c r="C6" s="305"/>
      <c r="D6" s="306"/>
      <c r="E6" s="306"/>
      <c r="F6" s="306"/>
      <c r="G6" s="306"/>
      <c r="H6" s="306"/>
      <c r="I6" s="306"/>
      <c r="J6" s="31"/>
      <c r="K6" s="31"/>
      <c r="L6" s="31"/>
      <c r="M6" s="53"/>
      <c r="N6" s="31"/>
      <c r="O6" s="31"/>
      <c r="P6" s="31"/>
      <c r="Q6" s="31"/>
      <c r="R6" s="31"/>
      <c r="S6" s="31"/>
      <c r="T6" s="31"/>
      <c r="U6" s="31"/>
    </row>
    <row r="7" spans="2:21" ht="13.5">
      <c r="B7" s="31"/>
      <c r="C7" s="289" t="s">
        <v>1</v>
      </c>
      <c r="D7" s="290"/>
      <c r="E7" s="291"/>
      <c r="F7" s="378" t="str">
        <f>IF('прил 1'!F8=0," ",'прил 1'!F8)</f>
        <v>Открытое акционерное общество "Мир услуг Плюс"</v>
      </c>
      <c r="G7" s="378"/>
      <c r="H7" s="378"/>
      <c r="I7" s="378"/>
      <c r="J7" s="378"/>
      <c r="K7" s="378"/>
      <c r="L7" s="378"/>
      <c r="M7" s="378"/>
      <c r="N7" s="378"/>
      <c r="O7" s="378"/>
      <c r="P7" s="378"/>
      <c r="Q7" s="378"/>
      <c r="R7" s="378"/>
      <c r="S7" s="378"/>
      <c r="T7" s="378"/>
      <c r="U7" s="31"/>
    </row>
    <row r="8" spans="2:21" ht="13.5">
      <c r="B8" s="31"/>
      <c r="C8" s="289" t="s">
        <v>2</v>
      </c>
      <c r="D8" s="290"/>
      <c r="E8" s="291"/>
      <c r="F8" s="378">
        <f>IF('прил 1'!F9=0," ",'прил 1'!F9)</f>
        <v>300003448</v>
      </c>
      <c r="G8" s="378"/>
      <c r="H8" s="378"/>
      <c r="I8" s="378"/>
      <c r="J8" s="378"/>
      <c r="K8" s="378"/>
      <c r="L8" s="378"/>
      <c r="M8" s="378"/>
      <c r="N8" s="378"/>
      <c r="O8" s="378"/>
      <c r="P8" s="378"/>
      <c r="Q8" s="378"/>
      <c r="R8" s="378"/>
      <c r="S8" s="378"/>
      <c r="T8" s="378"/>
      <c r="U8" s="31"/>
    </row>
    <row r="9" spans="2:21" ht="13.5">
      <c r="B9" s="31"/>
      <c r="C9" s="289" t="s">
        <v>3</v>
      </c>
      <c r="D9" s="290"/>
      <c r="E9" s="291"/>
      <c r="F9" s="378" t="str">
        <f>IF('прил 1'!F10=0," ",'прил 1'!F10)</f>
        <v>Оказание бытовых услуг</v>
      </c>
      <c r="G9" s="378"/>
      <c r="H9" s="378"/>
      <c r="I9" s="378"/>
      <c r="J9" s="378"/>
      <c r="K9" s="378"/>
      <c r="L9" s="378"/>
      <c r="M9" s="378"/>
      <c r="N9" s="378"/>
      <c r="O9" s="378"/>
      <c r="P9" s="378"/>
      <c r="Q9" s="378"/>
      <c r="R9" s="378"/>
      <c r="S9" s="378"/>
      <c r="T9" s="378"/>
      <c r="U9" s="31"/>
    </row>
    <row r="10" spans="2:21" ht="13.5">
      <c r="B10" s="31"/>
      <c r="C10" s="289" t="s">
        <v>4</v>
      </c>
      <c r="D10" s="290"/>
      <c r="E10" s="291"/>
      <c r="F10" s="378" t="str">
        <f>IF('прил 1'!F11=0," ",'прил 1'!F11)</f>
        <v>Частная с долей государства</v>
      </c>
      <c r="G10" s="378"/>
      <c r="H10" s="378"/>
      <c r="I10" s="378"/>
      <c r="J10" s="378"/>
      <c r="K10" s="378"/>
      <c r="L10" s="378"/>
      <c r="M10" s="378"/>
      <c r="N10" s="378"/>
      <c r="O10" s="378"/>
      <c r="P10" s="378"/>
      <c r="Q10" s="378"/>
      <c r="R10" s="378"/>
      <c r="S10" s="378"/>
      <c r="T10" s="378"/>
      <c r="U10" s="31"/>
    </row>
    <row r="11" spans="2:21" ht="13.5">
      <c r="B11" s="31"/>
      <c r="C11" s="289" t="s">
        <v>5</v>
      </c>
      <c r="D11" s="290"/>
      <c r="E11" s="291"/>
      <c r="F11" s="378" t="str">
        <f>IF('прил 1'!F12=0," ",'прил 1'!F12)</f>
        <v>Общее собрание акционеров</v>
      </c>
      <c r="G11" s="378"/>
      <c r="H11" s="378"/>
      <c r="I11" s="378"/>
      <c r="J11" s="378"/>
      <c r="K11" s="378"/>
      <c r="L11" s="378"/>
      <c r="M11" s="378"/>
      <c r="N11" s="378"/>
      <c r="O11" s="378"/>
      <c r="P11" s="378"/>
      <c r="Q11" s="378"/>
      <c r="R11" s="378"/>
      <c r="S11" s="378"/>
      <c r="T11" s="378"/>
      <c r="U11" s="31"/>
    </row>
    <row r="12" spans="2:21" ht="13.5">
      <c r="B12" s="31"/>
      <c r="C12" s="289" t="s">
        <v>6</v>
      </c>
      <c r="D12" s="290"/>
      <c r="E12" s="291"/>
      <c r="F12" s="378" t="str">
        <f>IF('прил 1'!F13=0," ",'прил 1'!F13)</f>
        <v>тыс. руб.</v>
      </c>
      <c r="G12" s="378"/>
      <c r="H12" s="378"/>
      <c r="I12" s="378"/>
      <c r="J12" s="378"/>
      <c r="K12" s="378"/>
      <c r="L12" s="378"/>
      <c r="M12" s="378"/>
      <c r="N12" s="378"/>
      <c r="O12" s="378"/>
      <c r="P12" s="378"/>
      <c r="Q12" s="378"/>
      <c r="R12" s="378"/>
      <c r="S12" s="378"/>
      <c r="T12" s="378"/>
      <c r="U12" s="31"/>
    </row>
    <row r="13" spans="2:21" ht="13.5">
      <c r="B13" s="31"/>
      <c r="C13" s="289" t="s">
        <v>7</v>
      </c>
      <c r="D13" s="290"/>
      <c r="E13" s="291"/>
      <c r="F13" s="378" t="str">
        <f>IF('прил 1'!F14=0," ",'прил 1'!F14)</f>
        <v>г.Витебск, Димитрова, 40а</v>
      </c>
      <c r="G13" s="378"/>
      <c r="H13" s="378"/>
      <c r="I13" s="378"/>
      <c r="J13" s="378"/>
      <c r="K13" s="378"/>
      <c r="L13" s="378"/>
      <c r="M13" s="378"/>
      <c r="N13" s="378"/>
      <c r="O13" s="378"/>
      <c r="P13" s="378"/>
      <c r="Q13" s="378"/>
      <c r="R13" s="378"/>
      <c r="S13" s="378"/>
      <c r="T13" s="378"/>
      <c r="U13" s="31"/>
    </row>
    <row r="14" spans="2:21" ht="9" customHeight="1">
      <c r="B14" s="31"/>
      <c r="C14" s="31"/>
      <c r="D14" s="31"/>
      <c r="E14" s="31"/>
      <c r="F14" s="31"/>
      <c r="G14" s="31"/>
      <c r="H14" s="31"/>
      <c r="I14" s="31"/>
      <c r="J14" s="31"/>
      <c r="K14" s="31"/>
      <c r="L14" s="31"/>
      <c r="M14" s="31"/>
      <c r="N14" s="31"/>
      <c r="O14" s="31"/>
      <c r="P14" s="31"/>
      <c r="Q14" s="31"/>
      <c r="R14" s="31"/>
      <c r="S14" s="31"/>
      <c r="T14" s="31"/>
      <c r="U14" s="31"/>
    </row>
    <row r="15" spans="2:21" ht="83.25" customHeight="1">
      <c r="B15" s="31"/>
      <c r="C15" s="72" t="s">
        <v>86</v>
      </c>
      <c r="D15" s="72" t="s">
        <v>162</v>
      </c>
      <c r="E15" s="379" t="s">
        <v>163</v>
      </c>
      <c r="F15" s="379"/>
      <c r="G15" s="384" t="s">
        <v>164</v>
      </c>
      <c r="H15" s="384"/>
      <c r="I15" s="384" t="s">
        <v>165</v>
      </c>
      <c r="J15" s="384"/>
      <c r="K15" s="379" t="s">
        <v>166</v>
      </c>
      <c r="L15" s="379"/>
      <c r="M15" s="379" t="s">
        <v>167</v>
      </c>
      <c r="N15" s="379"/>
      <c r="O15" s="382" t="s">
        <v>168</v>
      </c>
      <c r="P15" s="383"/>
      <c r="Q15" s="379" t="s">
        <v>169</v>
      </c>
      <c r="R15" s="379"/>
      <c r="S15" s="379" t="s">
        <v>170</v>
      </c>
      <c r="T15" s="379"/>
      <c r="U15" s="31"/>
    </row>
    <row r="16" spans="2:21" ht="13.5">
      <c r="B16" s="31"/>
      <c r="C16" s="32">
        <v>1</v>
      </c>
      <c r="D16" s="32">
        <v>2</v>
      </c>
      <c r="E16" s="361">
        <v>3</v>
      </c>
      <c r="F16" s="361"/>
      <c r="G16" s="361">
        <v>4</v>
      </c>
      <c r="H16" s="361"/>
      <c r="I16" s="361">
        <v>5</v>
      </c>
      <c r="J16" s="361"/>
      <c r="K16" s="361">
        <v>6</v>
      </c>
      <c r="L16" s="361"/>
      <c r="M16" s="361">
        <v>7</v>
      </c>
      <c r="N16" s="361"/>
      <c r="O16" s="361">
        <v>8</v>
      </c>
      <c r="P16" s="361"/>
      <c r="Q16" s="361">
        <v>9</v>
      </c>
      <c r="R16" s="361"/>
      <c r="S16" s="361">
        <v>10</v>
      </c>
      <c r="T16" s="361"/>
      <c r="U16" s="31"/>
    </row>
    <row r="17" spans="2:25" ht="13.5" customHeight="1">
      <c r="B17" s="31"/>
      <c r="C17" s="78" t="str">
        <f>CONCATENATE("Остаток на ",DAY('прил 1'!O20),".",MONTH('прил 1'!O20),".",YEAR('прил 1'!O20)-1," г.")</f>
        <v>Остаток на 31.12.2019 г.</v>
      </c>
      <c r="D17" s="73" t="s">
        <v>89</v>
      </c>
      <c r="E17" s="372">
        <v>179</v>
      </c>
      <c r="F17" s="373"/>
      <c r="G17" s="374">
        <v>0</v>
      </c>
      <c r="H17" s="375"/>
      <c r="I17" s="374">
        <v>0</v>
      </c>
      <c r="J17" s="375"/>
      <c r="K17" s="372">
        <v>0</v>
      </c>
      <c r="L17" s="373"/>
      <c r="M17" s="372">
        <v>880</v>
      </c>
      <c r="N17" s="373"/>
      <c r="O17" s="372">
        <v>286</v>
      </c>
      <c r="P17" s="373"/>
      <c r="Q17" s="372">
        <v>0</v>
      </c>
      <c r="R17" s="373"/>
      <c r="S17" s="355">
        <f>SUM(E17,K17:R17)-G17-I17</f>
        <v>1345</v>
      </c>
      <c r="T17" s="356"/>
      <c r="U17" s="31"/>
      <c r="W17" s="393" t="s">
        <v>394</v>
      </c>
      <c r="X17" s="394"/>
      <c r="Y17" s="395"/>
    </row>
    <row r="18" spans="2:24" ht="40.5">
      <c r="B18" s="31"/>
      <c r="C18" s="74" t="s">
        <v>171</v>
      </c>
      <c r="D18" s="34" t="s">
        <v>91</v>
      </c>
      <c r="E18" s="353">
        <v>0</v>
      </c>
      <c r="F18" s="354"/>
      <c r="G18" s="353">
        <v>0</v>
      </c>
      <c r="H18" s="354"/>
      <c r="I18" s="353">
        <v>0</v>
      </c>
      <c r="J18" s="354"/>
      <c r="K18" s="353">
        <v>0</v>
      </c>
      <c r="L18" s="354"/>
      <c r="M18" s="353">
        <v>0</v>
      </c>
      <c r="N18" s="354"/>
      <c r="O18" s="353">
        <v>0</v>
      </c>
      <c r="P18" s="354"/>
      <c r="Q18" s="353">
        <v>0</v>
      </c>
      <c r="R18" s="354"/>
      <c r="S18" s="355">
        <f>SUM(E18:R18)</f>
        <v>0</v>
      </c>
      <c r="T18" s="356"/>
      <c r="U18" s="31"/>
      <c r="W18" s="121"/>
      <c r="X18" s="121"/>
    </row>
    <row r="19" spans="2:21" ht="27">
      <c r="B19" s="31"/>
      <c r="C19" s="74" t="s">
        <v>172</v>
      </c>
      <c r="D19" s="34" t="s">
        <v>92</v>
      </c>
      <c r="E19" s="353">
        <v>0</v>
      </c>
      <c r="F19" s="354"/>
      <c r="G19" s="353">
        <v>0</v>
      </c>
      <c r="H19" s="354"/>
      <c r="I19" s="353">
        <v>0</v>
      </c>
      <c r="J19" s="354"/>
      <c r="K19" s="353">
        <v>0</v>
      </c>
      <c r="L19" s="354"/>
      <c r="M19" s="353">
        <v>0</v>
      </c>
      <c r="N19" s="354"/>
      <c r="O19" s="353">
        <v>0</v>
      </c>
      <c r="P19" s="354"/>
      <c r="Q19" s="353">
        <v>0</v>
      </c>
      <c r="R19" s="354"/>
      <c r="S19" s="355">
        <f>SUM(E19:R19)</f>
        <v>0</v>
      </c>
      <c r="T19" s="356"/>
      <c r="U19" s="31"/>
    </row>
    <row r="20" spans="2:25" ht="27">
      <c r="B20" s="31"/>
      <c r="C20" s="74" t="str">
        <f>CONCATENATE("Скорректированный остаток 
на ",DAY('прил 1'!O20),".",MONTH('прил 1'!O20),".",YEAR('прил 1'!O20)-1," г.")</f>
        <v>Скорректированный остаток 
на 31.12.2019 г.</v>
      </c>
      <c r="D20" s="34" t="s">
        <v>94</v>
      </c>
      <c r="E20" s="376">
        <v>179</v>
      </c>
      <c r="F20" s="377"/>
      <c r="G20" s="366">
        <f>G17+G18+G19</f>
        <v>0</v>
      </c>
      <c r="H20" s="367"/>
      <c r="I20" s="366">
        <f>I17+I18+I19</f>
        <v>0</v>
      </c>
      <c r="J20" s="367"/>
      <c r="K20" s="376">
        <f>K17+K18+K19</f>
        <v>0</v>
      </c>
      <c r="L20" s="377"/>
      <c r="M20" s="376">
        <v>880</v>
      </c>
      <c r="N20" s="377"/>
      <c r="O20" s="376">
        <v>286</v>
      </c>
      <c r="P20" s="377"/>
      <c r="Q20" s="376">
        <f>Q17+Q18+Q19</f>
        <v>0</v>
      </c>
      <c r="R20" s="377"/>
      <c r="S20" s="355">
        <f>SUM(E20,K20:R20)-G20-I20</f>
        <v>1345</v>
      </c>
      <c r="T20" s="356"/>
      <c r="U20" s="31"/>
      <c r="W20" s="399" t="s">
        <v>394</v>
      </c>
      <c r="X20" s="400"/>
      <c r="Y20" s="401"/>
    </row>
    <row r="21" spans="2:21" ht="13.5">
      <c r="B21" s="31"/>
      <c r="C21" s="78" t="str">
        <f>CONCATENATE("За ",E5," ",G5," ",H5," ",YEAR(J5)-1," г.")</f>
        <v>За январь - декабрь 2020 г.</v>
      </c>
      <c r="D21" s="75"/>
      <c r="E21" s="355"/>
      <c r="F21" s="356"/>
      <c r="G21" s="355"/>
      <c r="H21" s="356"/>
      <c r="I21" s="355"/>
      <c r="J21" s="356"/>
      <c r="K21" s="355"/>
      <c r="L21" s="356"/>
      <c r="M21" s="355"/>
      <c r="N21" s="356"/>
      <c r="O21" s="355"/>
      <c r="P21" s="356"/>
      <c r="Q21" s="355"/>
      <c r="R21" s="385"/>
      <c r="S21" s="355"/>
      <c r="T21" s="356"/>
      <c r="U21" s="31"/>
    </row>
    <row r="22" spans="2:21" ht="27" customHeight="1">
      <c r="B22" s="31"/>
      <c r="C22" s="76" t="s">
        <v>207</v>
      </c>
      <c r="D22" s="77" t="s">
        <v>96</v>
      </c>
      <c r="E22" s="357">
        <f>SUM(E24:F32)</f>
        <v>0</v>
      </c>
      <c r="F22" s="358"/>
      <c r="G22" s="357">
        <f>SUM(G24:H32)</f>
        <v>0</v>
      </c>
      <c r="H22" s="358"/>
      <c r="I22" s="357">
        <f>SUM(I24:J32)</f>
        <v>0</v>
      </c>
      <c r="J22" s="358"/>
      <c r="K22" s="357">
        <f>SUM(K24:L32)</f>
        <v>0</v>
      </c>
      <c r="L22" s="358"/>
      <c r="M22" s="357">
        <f>SUM(M24:N32)</f>
        <v>0</v>
      </c>
      <c r="N22" s="358"/>
      <c r="O22" s="357">
        <f>SUM(O24:P32)</f>
        <v>33</v>
      </c>
      <c r="P22" s="358"/>
      <c r="Q22" s="357">
        <f>SUM(Q24:R32)</f>
        <v>0</v>
      </c>
      <c r="R22" s="358"/>
      <c r="S22" s="357">
        <f>SUM(E22:R22)</f>
        <v>33</v>
      </c>
      <c r="T22" s="358"/>
      <c r="U22" s="31"/>
    </row>
    <row r="23" spans="2:21" ht="13.5">
      <c r="B23" s="31"/>
      <c r="C23" s="78" t="s">
        <v>189</v>
      </c>
      <c r="D23" s="75"/>
      <c r="E23" s="355"/>
      <c r="F23" s="356"/>
      <c r="G23" s="355"/>
      <c r="H23" s="356"/>
      <c r="I23" s="355"/>
      <c r="J23" s="356"/>
      <c r="K23" s="355"/>
      <c r="L23" s="356"/>
      <c r="M23" s="355"/>
      <c r="N23" s="356"/>
      <c r="O23" s="355"/>
      <c r="P23" s="356"/>
      <c r="Q23" s="355"/>
      <c r="R23" s="356"/>
      <c r="S23" s="362"/>
      <c r="T23" s="363"/>
      <c r="U23" s="31"/>
    </row>
    <row r="24" spans="2:21" ht="13.5">
      <c r="B24" s="31"/>
      <c r="C24" s="76" t="s">
        <v>173</v>
      </c>
      <c r="D24" s="77" t="s">
        <v>174</v>
      </c>
      <c r="E24" s="368">
        <v>0</v>
      </c>
      <c r="F24" s="369"/>
      <c r="G24" s="368">
        <v>0</v>
      </c>
      <c r="H24" s="369"/>
      <c r="I24" s="368">
        <v>0</v>
      </c>
      <c r="J24" s="369"/>
      <c r="K24" s="368">
        <v>0</v>
      </c>
      <c r="L24" s="369"/>
      <c r="M24" s="368">
        <v>0</v>
      </c>
      <c r="N24" s="369"/>
      <c r="O24" s="368">
        <v>33</v>
      </c>
      <c r="P24" s="369"/>
      <c r="Q24" s="368">
        <v>0</v>
      </c>
      <c r="R24" s="369"/>
      <c r="S24" s="357">
        <f>SUM(E24:R24)</f>
        <v>33</v>
      </c>
      <c r="T24" s="358"/>
      <c r="U24" s="31"/>
    </row>
    <row r="25" spans="2:26" ht="27">
      <c r="B25" s="31"/>
      <c r="C25" s="71" t="s">
        <v>175</v>
      </c>
      <c r="D25" s="34" t="s">
        <v>176</v>
      </c>
      <c r="E25" s="368">
        <v>0</v>
      </c>
      <c r="F25" s="369"/>
      <c r="G25" s="368">
        <v>0</v>
      </c>
      <c r="H25" s="369"/>
      <c r="I25" s="368">
        <v>0</v>
      </c>
      <c r="J25" s="369"/>
      <c r="K25" s="368">
        <v>0</v>
      </c>
      <c r="L25" s="369"/>
      <c r="M25" s="368">
        <v>0</v>
      </c>
      <c r="N25" s="369"/>
      <c r="O25" s="368">
        <v>0</v>
      </c>
      <c r="P25" s="369"/>
      <c r="Q25" s="368">
        <v>0</v>
      </c>
      <c r="R25" s="369"/>
      <c r="S25" s="355">
        <f>SUM(E25:R25)</f>
        <v>0</v>
      </c>
      <c r="T25" s="356"/>
      <c r="U25" s="31"/>
      <c r="W25" s="122"/>
      <c r="X25" s="123"/>
      <c r="Y25" s="122"/>
      <c r="Z25" s="123"/>
    </row>
    <row r="26" spans="2:26" ht="40.5">
      <c r="B26" s="31"/>
      <c r="C26" s="71" t="s">
        <v>177</v>
      </c>
      <c r="D26" s="34" t="s">
        <v>178</v>
      </c>
      <c r="E26" s="353">
        <v>0</v>
      </c>
      <c r="F26" s="354"/>
      <c r="G26" s="353">
        <v>0</v>
      </c>
      <c r="H26" s="354"/>
      <c r="I26" s="353">
        <v>0</v>
      </c>
      <c r="J26" s="354"/>
      <c r="K26" s="353">
        <v>0</v>
      </c>
      <c r="L26" s="354"/>
      <c r="M26" s="353">
        <v>0</v>
      </c>
      <c r="N26" s="354"/>
      <c r="O26" s="353">
        <v>0</v>
      </c>
      <c r="P26" s="354"/>
      <c r="Q26" s="353">
        <v>0</v>
      </c>
      <c r="R26" s="354"/>
      <c r="S26" s="355">
        <f aca="true" t="shared" si="0" ref="S26:S32">SUM(E26:R26)</f>
        <v>0</v>
      </c>
      <c r="T26" s="356"/>
      <c r="U26" s="31"/>
      <c r="W26" s="122"/>
      <c r="X26" s="123"/>
      <c r="Y26" s="122"/>
      <c r="Z26" s="123"/>
    </row>
    <row r="27" spans="2:21" ht="27">
      <c r="B27" s="31"/>
      <c r="C27" s="71" t="s">
        <v>179</v>
      </c>
      <c r="D27" s="34" t="s">
        <v>180</v>
      </c>
      <c r="E27" s="353">
        <v>0</v>
      </c>
      <c r="F27" s="354"/>
      <c r="G27" s="353">
        <v>0</v>
      </c>
      <c r="H27" s="354"/>
      <c r="I27" s="353">
        <v>0</v>
      </c>
      <c r="J27" s="354"/>
      <c r="K27" s="353">
        <v>0</v>
      </c>
      <c r="L27" s="354"/>
      <c r="M27" s="353">
        <v>0</v>
      </c>
      <c r="N27" s="354"/>
      <c r="O27" s="353">
        <v>0</v>
      </c>
      <c r="P27" s="354"/>
      <c r="Q27" s="353">
        <v>0</v>
      </c>
      <c r="R27" s="354"/>
      <c r="S27" s="355">
        <f t="shared" si="0"/>
        <v>0</v>
      </c>
      <c r="T27" s="356"/>
      <c r="U27" s="31"/>
    </row>
    <row r="28" spans="2:29" ht="27">
      <c r="B28" s="31"/>
      <c r="C28" s="71" t="s">
        <v>181</v>
      </c>
      <c r="D28" s="34" t="s">
        <v>182</v>
      </c>
      <c r="E28" s="353">
        <v>0</v>
      </c>
      <c r="F28" s="354"/>
      <c r="G28" s="353">
        <v>0</v>
      </c>
      <c r="H28" s="354"/>
      <c r="I28" s="353">
        <v>0</v>
      </c>
      <c r="J28" s="354"/>
      <c r="K28" s="353">
        <v>0</v>
      </c>
      <c r="L28" s="354"/>
      <c r="M28" s="353">
        <v>0</v>
      </c>
      <c r="N28" s="354"/>
      <c r="O28" s="353">
        <v>0</v>
      </c>
      <c r="P28" s="354"/>
      <c r="Q28" s="353">
        <v>0</v>
      </c>
      <c r="R28" s="354"/>
      <c r="S28" s="355">
        <f t="shared" si="0"/>
        <v>0</v>
      </c>
      <c r="T28" s="356"/>
      <c r="U28" s="31"/>
      <c r="W28" s="68"/>
      <c r="X28" s="68"/>
      <c r="Y28" s="68"/>
      <c r="Z28" s="68"/>
      <c r="AA28" s="68"/>
      <c r="AB28" s="68"/>
      <c r="AC28" s="68"/>
    </row>
    <row r="29" spans="2:29" ht="40.5">
      <c r="B29" s="31"/>
      <c r="C29" s="71" t="s">
        <v>183</v>
      </c>
      <c r="D29" s="34" t="s">
        <v>184</v>
      </c>
      <c r="E29" s="353">
        <v>0</v>
      </c>
      <c r="F29" s="354"/>
      <c r="G29" s="353">
        <v>0</v>
      </c>
      <c r="H29" s="354"/>
      <c r="I29" s="353">
        <v>0</v>
      </c>
      <c r="J29" s="354"/>
      <c r="K29" s="353">
        <v>0</v>
      </c>
      <c r="L29" s="354"/>
      <c r="M29" s="353">
        <v>0</v>
      </c>
      <c r="N29" s="354"/>
      <c r="O29" s="353">
        <v>0</v>
      </c>
      <c r="P29" s="354"/>
      <c r="Q29" s="353">
        <v>0</v>
      </c>
      <c r="R29" s="354"/>
      <c r="S29" s="355">
        <f t="shared" si="0"/>
        <v>0</v>
      </c>
      <c r="T29" s="356"/>
      <c r="U29" s="31"/>
      <c r="W29" s="68"/>
      <c r="X29" s="68"/>
      <c r="Y29" s="68"/>
      <c r="Z29" s="68"/>
      <c r="AA29" s="68"/>
      <c r="AB29" s="68"/>
      <c r="AC29" s="68"/>
    </row>
    <row r="30" spans="2:29" ht="13.5">
      <c r="B30" s="31"/>
      <c r="C30" s="71" t="s">
        <v>185</v>
      </c>
      <c r="D30" s="34" t="s">
        <v>208</v>
      </c>
      <c r="E30" s="353">
        <v>0</v>
      </c>
      <c r="F30" s="354"/>
      <c r="G30" s="353">
        <v>0</v>
      </c>
      <c r="H30" s="354"/>
      <c r="I30" s="353">
        <v>0</v>
      </c>
      <c r="J30" s="354"/>
      <c r="K30" s="353">
        <v>0</v>
      </c>
      <c r="L30" s="354"/>
      <c r="M30" s="353">
        <v>0</v>
      </c>
      <c r="N30" s="354"/>
      <c r="O30" s="353">
        <v>0</v>
      </c>
      <c r="P30" s="354"/>
      <c r="Q30" s="353">
        <v>0</v>
      </c>
      <c r="R30" s="354"/>
      <c r="S30" s="355">
        <f t="shared" si="0"/>
        <v>0</v>
      </c>
      <c r="T30" s="356"/>
      <c r="U30" s="31"/>
      <c r="W30" s="68"/>
      <c r="X30" s="68"/>
      <c r="Y30" s="68"/>
      <c r="Z30" s="68"/>
      <c r="AA30" s="68"/>
      <c r="AB30" s="68"/>
      <c r="AC30" s="68"/>
    </row>
    <row r="31" spans="2:29" ht="15" customHeight="1">
      <c r="B31" s="31"/>
      <c r="C31" s="71" t="s">
        <v>186</v>
      </c>
      <c r="D31" s="34" t="s">
        <v>187</v>
      </c>
      <c r="E31" s="353">
        <v>0</v>
      </c>
      <c r="F31" s="354"/>
      <c r="G31" s="353">
        <v>0</v>
      </c>
      <c r="H31" s="354"/>
      <c r="I31" s="353">
        <v>0</v>
      </c>
      <c r="J31" s="354"/>
      <c r="K31" s="353">
        <v>0</v>
      </c>
      <c r="L31" s="354"/>
      <c r="M31" s="353">
        <v>0</v>
      </c>
      <c r="N31" s="354"/>
      <c r="O31" s="353">
        <v>0</v>
      </c>
      <c r="P31" s="354"/>
      <c r="Q31" s="353">
        <v>0</v>
      </c>
      <c r="R31" s="354"/>
      <c r="S31" s="355">
        <f t="shared" si="0"/>
        <v>0</v>
      </c>
      <c r="T31" s="356"/>
      <c r="U31" s="31"/>
      <c r="W31" s="351" t="str">
        <f>IF(SUM(X36:X37)=SUM(Z36:Z37)," ","ВНИМАНИЕ: проверять правильность выполнения условий необходимо только после полного заполнения формы.")</f>
        <v> </v>
      </c>
      <c r="X31" s="351"/>
      <c r="Y31" s="351"/>
      <c r="Z31" s="351"/>
      <c r="AA31" s="351"/>
      <c r="AB31" s="351"/>
      <c r="AC31" s="351"/>
    </row>
    <row r="32" spans="2:29" ht="13.5">
      <c r="B32" s="31"/>
      <c r="C32" s="71" t="s">
        <v>186</v>
      </c>
      <c r="D32" s="34" t="s">
        <v>188</v>
      </c>
      <c r="E32" s="353">
        <v>0</v>
      </c>
      <c r="F32" s="354"/>
      <c r="G32" s="353">
        <v>0</v>
      </c>
      <c r="H32" s="354"/>
      <c r="I32" s="353">
        <v>0</v>
      </c>
      <c r="J32" s="354"/>
      <c r="K32" s="353">
        <v>0</v>
      </c>
      <c r="L32" s="354"/>
      <c r="M32" s="353">
        <v>0</v>
      </c>
      <c r="N32" s="354"/>
      <c r="O32" s="353">
        <v>0</v>
      </c>
      <c r="P32" s="354"/>
      <c r="Q32" s="353">
        <v>0</v>
      </c>
      <c r="R32" s="354"/>
      <c r="S32" s="355">
        <f t="shared" si="0"/>
        <v>0</v>
      </c>
      <c r="T32" s="356"/>
      <c r="U32" s="31"/>
      <c r="W32" s="351"/>
      <c r="X32" s="351"/>
      <c r="Y32" s="351"/>
      <c r="Z32" s="351"/>
      <c r="AA32" s="351"/>
      <c r="AB32" s="351"/>
      <c r="AC32" s="351"/>
    </row>
    <row r="33" spans="2:29" ht="27">
      <c r="B33" s="31"/>
      <c r="C33" s="74" t="s">
        <v>206</v>
      </c>
      <c r="D33" s="34" t="s">
        <v>97</v>
      </c>
      <c r="E33" s="366">
        <f>SUM(E35:F43)</f>
        <v>0</v>
      </c>
      <c r="F33" s="367"/>
      <c r="G33" s="366">
        <f>SUM(G35:H43)</f>
        <v>0</v>
      </c>
      <c r="H33" s="367"/>
      <c r="I33" s="366">
        <f>SUM(I35:J43)</f>
        <v>0</v>
      </c>
      <c r="J33" s="367"/>
      <c r="K33" s="366">
        <f>SUM(K35:L43)</f>
        <v>0</v>
      </c>
      <c r="L33" s="367"/>
      <c r="M33" s="366">
        <f>SUM(M35:N43)</f>
        <v>0</v>
      </c>
      <c r="N33" s="367"/>
      <c r="O33" s="366">
        <f>SUM(O35:P43)</f>
        <v>40</v>
      </c>
      <c r="P33" s="367"/>
      <c r="Q33" s="366">
        <f>SUM(Q35:R43)</f>
        <v>0</v>
      </c>
      <c r="R33" s="367"/>
      <c r="S33" s="359">
        <f>SUM(E33:R33)</f>
        <v>40</v>
      </c>
      <c r="T33" s="360"/>
      <c r="U33" s="31"/>
      <c r="W33" s="352" t="str">
        <f>IF(SUM(X36:X37)=SUM(Z36:Z37)," ","Если ячейки окрасились в желтый цвет, это означает, что данные Отчета об изменении капитала не равны данным Отчета о прибылях и убытках.")</f>
        <v> </v>
      </c>
      <c r="X33" s="352"/>
      <c r="Y33" s="352"/>
      <c r="Z33" s="352"/>
      <c r="AA33" s="352"/>
      <c r="AB33" s="352"/>
      <c r="AC33" s="352"/>
    </row>
    <row r="34" spans="2:29" ht="13.5">
      <c r="B34" s="31"/>
      <c r="C34" s="78" t="s">
        <v>189</v>
      </c>
      <c r="D34" s="73"/>
      <c r="E34" s="359"/>
      <c r="F34" s="360"/>
      <c r="G34" s="359"/>
      <c r="H34" s="360"/>
      <c r="I34" s="359"/>
      <c r="J34" s="360"/>
      <c r="K34" s="359"/>
      <c r="L34" s="360"/>
      <c r="M34" s="359"/>
      <c r="N34" s="360"/>
      <c r="O34" s="359"/>
      <c r="P34" s="360"/>
      <c r="Q34" s="359"/>
      <c r="R34" s="360"/>
      <c r="S34" s="359"/>
      <c r="T34" s="360"/>
      <c r="U34" s="31"/>
      <c r="W34" s="352"/>
      <c r="X34" s="352"/>
      <c r="Y34" s="352"/>
      <c r="Z34" s="352"/>
      <c r="AA34" s="352"/>
      <c r="AB34" s="352"/>
      <c r="AC34" s="352"/>
    </row>
    <row r="35" spans="2:29" ht="13.5">
      <c r="B35" s="31"/>
      <c r="C35" s="76" t="s">
        <v>190</v>
      </c>
      <c r="D35" s="33" t="s">
        <v>191</v>
      </c>
      <c r="E35" s="364">
        <v>0</v>
      </c>
      <c r="F35" s="365"/>
      <c r="G35" s="364">
        <v>0</v>
      </c>
      <c r="H35" s="365"/>
      <c r="I35" s="364">
        <v>0</v>
      </c>
      <c r="J35" s="365"/>
      <c r="K35" s="364">
        <v>0</v>
      </c>
      <c r="L35" s="365"/>
      <c r="M35" s="364">
        <v>0</v>
      </c>
      <c r="N35" s="365"/>
      <c r="O35" s="364">
        <v>0</v>
      </c>
      <c r="P35" s="365"/>
      <c r="Q35" s="364">
        <v>0</v>
      </c>
      <c r="R35" s="365"/>
      <c r="S35" s="386">
        <f>SUM(E35:R35)</f>
        <v>0</v>
      </c>
      <c r="T35" s="387"/>
      <c r="U35" s="31"/>
      <c r="W35" s="352"/>
      <c r="X35" s="352"/>
      <c r="Y35" s="352"/>
      <c r="Z35" s="352"/>
      <c r="AA35" s="352"/>
      <c r="AB35" s="352"/>
      <c r="AC35" s="352"/>
    </row>
    <row r="36" spans="2:29" ht="27">
      <c r="B36" s="31"/>
      <c r="C36" s="71" t="s">
        <v>175</v>
      </c>
      <c r="D36" s="34" t="s">
        <v>192</v>
      </c>
      <c r="E36" s="370">
        <v>0</v>
      </c>
      <c r="F36" s="371"/>
      <c r="G36" s="370">
        <v>0</v>
      </c>
      <c r="H36" s="371"/>
      <c r="I36" s="370">
        <v>0</v>
      </c>
      <c r="J36" s="371"/>
      <c r="K36" s="370">
        <v>0</v>
      </c>
      <c r="L36" s="371"/>
      <c r="M36" s="370">
        <v>0</v>
      </c>
      <c r="N36" s="371"/>
      <c r="O36" s="370">
        <v>0</v>
      </c>
      <c r="P36" s="371"/>
      <c r="Q36" s="370">
        <v>0</v>
      </c>
      <c r="R36" s="371"/>
      <c r="S36" s="359">
        <f>SUM(E36:R36)</f>
        <v>0</v>
      </c>
      <c r="T36" s="360"/>
      <c r="U36" s="31"/>
      <c r="W36" s="119" t="s">
        <v>258</v>
      </c>
      <c r="X36" s="119">
        <f>'прил 2'!O55</f>
        <v>0</v>
      </c>
      <c r="Y36" s="119" t="s">
        <v>256</v>
      </c>
      <c r="Z36" s="118">
        <f>M25-M36</f>
        <v>0</v>
      </c>
      <c r="AA36" s="119" t="s">
        <v>259</v>
      </c>
      <c r="AB36" s="119"/>
      <c r="AC36" s="68"/>
    </row>
    <row r="37" spans="2:29" ht="54">
      <c r="B37" s="31"/>
      <c r="C37" s="71" t="s">
        <v>193</v>
      </c>
      <c r="D37" s="34" t="s">
        <v>194</v>
      </c>
      <c r="E37" s="370">
        <v>0</v>
      </c>
      <c r="F37" s="371"/>
      <c r="G37" s="370">
        <v>0</v>
      </c>
      <c r="H37" s="371"/>
      <c r="I37" s="370">
        <v>0</v>
      </c>
      <c r="J37" s="371"/>
      <c r="K37" s="370">
        <v>0</v>
      </c>
      <c r="L37" s="371"/>
      <c r="M37" s="370">
        <v>0</v>
      </c>
      <c r="N37" s="371"/>
      <c r="O37" s="370">
        <v>0</v>
      </c>
      <c r="P37" s="371"/>
      <c r="Q37" s="370">
        <v>0</v>
      </c>
      <c r="R37" s="371"/>
      <c r="S37" s="359">
        <f aca="true" t="shared" si="1" ref="S37:S50">SUM(E37:R37)</f>
        <v>0</v>
      </c>
      <c r="T37" s="360"/>
      <c r="U37" s="31"/>
      <c r="W37" s="119" t="s">
        <v>260</v>
      </c>
      <c r="X37" s="119">
        <f>'прил 2'!O56</f>
        <v>0</v>
      </c>
      <c r="Y37" s="119" t="s">
        <v>256</v>
      </c>
      <c r="Z37" s="118">
        <f>S26-S37</f>
        <v>0</v>
      </c>
      <c r="AA37" s="119" t="s">
        <v>261</v>
      </c>
      <c r="AB37" s="119"/>
      <c r="AC37" s="68"/>
    </row>
    <row r="38" spans="2:29" ht="27">
      <c r="B38" s="31"/>
      <c r="C38" s="71" t="s">
        <v>195</v>
      </c>
      <c r="D38" s="34" t="s">
        <v>209</v>
      </c>
      <c r="E38" s="370">
        <v>0</v>
      </c>
      <c r="F38" s="371"/>
      <c r="G38" s="370">
        <v>0</v>
      </c>
      <c r="H38" s="371"/>
      <c r="I38" s="370">
        <v>0</v>
      </c>
      <c r="J38" s="371"/>
      <c r="K38" s="370">
        <v>0</v>
      </c>
      <c r="L38" s="371"/>
      <c r="M38" s="370">
        <v>0</v>
      </c>
      <c r="N38" s="371"/>
      <c r="O38" s="370">
        <v>0</v>
      </c>
      <c r="P38" s="371"/>
      <c r="Q38" s="370">
        <v>0</v>
      </c>
      <c r="R38" s="371"/>
      <c r="S38" s="359">
        <f t="shared" si="1"/>
        <v>0</v>
      </c>
      <c r="T38" s="360"/>
      <c r="U38" s="31"/>
      <c r="W38" s="68"/>
      <c r="X38" s="68"/>
      <c r="Y38" s="68"/>
      <c r="Z38" s="68"/>
      <c r="AA38" s="68"/>
      <c r="AB38" s="68"/>
      <c r="AC38" s="68"/>
    </row>
    <row r="39" spans="2:29" ht="27">
      <c r="B39" s="31"/>
      <c r="C39" s="71" t="s">
        <v>255</v>
      </c>
      <c r="D39" s="34" t="s">
        <v>196</v>
      </c>
      <c r="E39" s="370">
        <v>0</v>
      </c>
      <c r="F39" s="371"/>
      <c r="G39" s="370">
        <v>0</v>
      </c>
      <c r="H39" s="371"/>
      <c r="I39" s="370">
        <v>0</v>
      </c>
      <c r="J39" s="371"/>
      <c r="K39" s="370">
        <v>0</v>
      </c>
      <c r="L39" s="371"/>
      <c r="M39" s="370">
        <v>0</v>
      </c>
      <c r="N39" s="371"/>
      <c r="O39" s="370">
        <v>0</v>
      </c>
      <c r="P39" s="371"/>
      <c r="Q39" s="370">
        <v>0</v>
      </c>
      <c r="R39" s="371"/>
      <c r="S39" s="359">
        <f t="shared" si="1"/>
        <v>0</v>
      </c>
      <c r="T39" s="360"/>
      <c r="U39" s="31"/>
      <c r="W39" s="68"/>
      <c r="X39" s="68"/>
      <c r="Y39" s="68"/>
      <c r="Z39" s="68"/>
      <c r="AA39" s="68"/>
      <c r="AB39" s="68"/>
      <c r="AC39" s="68"/>
    </row>
    <row r="40" spans="2:29" ht="40.5">
      <c r="B40" s="31"/>
      <c r="C40" s="71" t="s">
        <v>254</v>
      </c>
      <c r="D40" s="34" t="s">
        <v>197</v>
      </c>
      <c r="E40" s="370">
        <v>0</v>
      </c>
      <c r="F40" s="371"/>
      <c r="G40" s="370">
        <v>0</v>
      </c>
      <c r="H40" s="371"/>
      <c r="I40" s="370">
        <v>0</v>
      </c>
      <c r="J40" s="371"/>
      <c r="K40" s="370">
        <v>0</v>
      </c>
      <c r="L40" s="371"/>
      <c r="M40" s="370">
        <v>0</v>
      </c>
      <c r="N40" s="371"/>
      <c r="O40" s="370">
        <v>40</v>
      </c>
      <c r="P40" s="371"/>
      <c r="Q40" s="370">
        <v>0</v>
      </c>
      <c r="R40" s="371"/>
      <c r="S40" s="359">
        <f t="shared" si="1"/>
        <v>40</v>
      </c>
      <c r="T40" s="360"/>
      <c r="U40" s="31"/>
      <c r="W40" s="68"/>
      <c r="X40" s="68"/>
      <c r="Y40" s="68"/>
      <c r="Z40" s="68"/>
      <c r="AA40" s="68"/>
      <c r="AB40" s="68"/>
      <c r="AC40" s="68"/>
    </row>
    <row r="41" spans="2:29" ht="13.5">
      <c r="B41" s="31"/>
      <c r="C41" s="71" t="s">
        <v>185</v>
      </c>
      <c r="D41" s="34" t="s">
        <v>198</v>
      </c>
      <c r="E41" s="370">
        <v>0</v>
      </c>
      <c r="F41" s="371"/>
      <c r="G41" s="370">
        <v>0</v>
      </c>
      <c r="H41" s="371"/>
      <c r="I41" s="370">
        <v>0</v>
      </c>
      <c r="J41" s="371"/>
      <c r="K41" s="370">
        <v>0</v>
      </c>
      <c r="L41" s="371"/>
      <c r="M41" s="370">
        <v>0</v>
      </c>
      <c r="N41" s="371"/>
      <c r="O41" s="370">
        <v>0</v>
      </c>
      <c r="P41" s="371"/>
      <c r="Q41" s="370">
        <v>0</v>
      </c>
      <c r="R41" s="371"/>
      <c r="S41" s="359">
        <f t="shared" si="1"/>
        <v>0</v>
      </c>
      <c r="T41" s="360"/>
      <c r="U41" s="31"/>
      <c r="W41" s="68"/>
      <c r="X41" s="68"/>
      <c r="Y41" s="68"/>
      <c r="Z41" s="68"/>
      <c r="AA41" s="68"/>
      <c r="AB41" s="68"/>
      <c r="AC41" s="68"/>
    </row>
    <row r="42" spans="2:29" ht="13.5">
      <c r="B42" s="31"/>
      <c r="C42" s="71" t="s">
        <v>401</v>
      </c>
      <c r="D42" s="34" t="s">
        <v>199</v>
      </c>
      <c r="E42" s="370">
        <v>0</v>
      </c>
      <c r="F42" s="371"/>
      <c r="G42" s="370">
        <v>0</v>
      </c>
      <c r="H42" s="371"/>
      <c r="I42" s="370">
        <v>0</v>
      </c>
      <c r="J42" s="371"/>
      <c r="K42" s="370">
        <v>0</v>
      </c>
      <c r="L42" s="371"/>
      <c r="M42" s="370">
        <v>0</v>
      </c>
      <c r="N42" s="371"/>
      <c r="O42" s="370">
        <v>0</v>
      </c>
      <c r="P42" s="371"/>
      <c r="Q42" s="370">
        <v>0</v>
      </c>
      <c r="R42" s="371"/>
      <c r="S42" s="359">
        <f t="shared" si="1"/>
        <v>0</v>
      </c>
      <c r="T42" s="360"/>
      <c r="U42" s="31"/>
      <c r="W42" s="351" t="str">
        <f>IF(SUM(AD47:AD54)=SUM(E51:P51)," ","ВНИМАНИЕ: проверять правильность выполнения условий необходимо только после полного заполнения формы.")</f>
        <v> </v>
      </c>
      <c r="X42" s="351"/>
      <c r="Y42" s="351"/>
      <c r="Z42" s="351"/>
      <c r="AA42" s="351"/>
      <c r="AB42" s="351"/>
      <c r="AC42" s="68"/>
    </row>
    <row r="43" spans="2:29" ht="13.5">
      <c r="B43" s="31"/>
      <c r="C43" s="71" t="s">
        <v>186</v>
      </c>
      <c r="D43" s="34" t="s">
        <v>200</v>
      </c>
      <c r="E43" s="370">
        <v>0</v>
      </c>
      <c r="F43" s="371"/>
      <c r="G43" s="370">
        <v>0</v>
      </c>
      <c r="H43" s="371"/>
      <c r="I43" s="370">
        <v>0</v>
      </c>
      <c r="J43" s="371"/>
      <c r="K43" s="370">
        <v>0</v>
      </c>
      <c r="L43" s="371"/>
      <c r="M43" s="370">
        <v>0</v>
      </c>
      <c r="N43" s="371"/>
      <c r="O43" s="370">
        <v>0</v>
      </c>
      <c r="P43" s="371"/>
      <c r="Q43" s="370">
        <v>0</v>
      </c>
      <c r="R43" s="371"/>
      <c r="S43" s="366">
        <f t="shared" si="1"/>
        <v>0</v>
      </c>
      <c r="T43" s="367"/>
      <c r="U43" s="31"/>
      <c r="W43" s="351"/>
      <c r="X43" s="351"/>
      <c r="Y43" s="351"/>
      <c r="Z43" s="351"/>
      <c r="AA43" s="351"/>
      <c r="AB43" s="351"/>
      <c r="AC43" s="68"/>
    </row>
    <row r="44" spans="2:29" ht="13.5" customHeight="1">
      <c r="B44" s="31"/>
      <c r="C44" s="74" t="s">
        <v>201</v>
      </c>
      <c r="D44" s="34" t="s">
        <v>99</v>
      </c>
      <c r="E44" s="353">
        <v>0</v>
      </c>
      <c r="F44" s="354"/>
      <c r="G44" s="353">
        <v>0</v>
      </c>
      <c r="H44" s="354"/>
      <c r="I44" s="353">
        <v>0</v>
      </c>
      <c r="J44" s="354"/>
      <c r="K44" s="353">
        <v>0</v>
      </c>
      <c r="L44" s="354"/>
      <c r="M44" s="353">
        <v>0</v>
      </c>
      <c r="N44" s="354"/>
      <c r="O44" s="353">
        <v>0</v>
      </c>
      <c r="P44" s="354"/>
      <c r="Q44" s="353">
        <v>0</v>
      </c>
      <c r="R44" s="354"/>
      <c r="S44" s="355">
        <f t="shared" si="1"/>
        <v>0</v>
      </c>
      <c r="T44" s="356"/>
      <c r="U44" s="31"/>
      <c r="W44" s="352" t="str">
        <f>IF(SUM(AD47:AD54)=SUM(E51:P51)," ","Если ячейки окрасились в желтый цвет, это означает, что данные Отчета об изменении капитала не равны данным Бухгалтерского баланса.")</f>
        <v> </v>
      </c>
      <c r="X44" s="352"/>
      <c r="Y44" s="352"/>
      <c r="Z44" s="352"/>
      <c r="AA44" s="352"/>
      <c r="AB44" s="352"/>
      <c r="AC44" s="68"/>
    </row>
    <row r="45" spans="2:29" ht="27">
      <c r="B45" s="31"/>
      <c r="C45" s="74" t="s">
        <v>202</v>
      </c>
      <c r="D45" s="34" t="s">
        <v>101</v>
      </c>
      <c r="E45" s="353">
        <v>0</v>
      </c>
      <c r="F45" s="354"/>
      <c r="G45" s="353">
        <v>0</v>
      </c>
      <c r="H45" s="354"/>
      <c r="I45" s="353">
        <v>0</v>
      </c>
      <c r="J45" s="354"/>
      <c r="K45" s="353">
        <v>0</v>
      </c>
      <c r="L45" s="354"/>
      <c r="M45" s="353">
        <v>0</v>
      </c>
      <c r="N45" s="354"/>
      <c r="O45" s="353">
        <v>0</v>
      </c>
      <c r="P45" s="354"/>
      <c r="Q45" s="353">
        <v>0</v>
      </c>
      <c r="R45" s="354"/>
      <c r="S45" s="355">
        <f t="shared" si="1"/>
        <v>0</v>
      </c>
      <c r="T45" s="356"/>
      <c r="U45" s="31"/>
      <c r="W45" s="352"/>
      <c r="X45" s="352"/>
      <c r="Y45" s="352"/>
      <c r="Z45" s="352"/>
      <c r="AA45" s="352"/>
      <c r="AB45" s="352"/>
      <c r="AC45" s="68"/>
    </row>
    <row r="46" spans="2:29" ht="27">
      <c r="B46" s="31"/>
      <c r="C46" s="74" t="s">
        <v>203</v>
      </c>
      <c r="D46" s="34" t="s">
        <v>102</v>
      </c>
      <c r="E46" s="353">
        <v>0</v>
      </c>
      <c r="F46" s="354"/>
      <c r="G46" s="353">
        <v>0</v>
      </c>
      <c r="H46" s="354"/>
      <c r="I46" s="353">
        <v>0</v>
      </c>
      <c r="J46" s="354"/>
      <c r="K46" s="353">
        <v>0</v>
      </c>
      <c r="L46" s="354"/>
      <c r="M46" s="353">
        <v>-4</v>
      </c>
      <c r="N46" s="354"/>
      <c r="O46" s="353">
        <v>3</v>
      </c>
      <c r="P46" s="354"/>
      <c r="Q46" s="353">
        <v>0</v>
      </c>
      <c r="R46" s="354"/>
      <c r="S46" s="355">
        <f t="shared" si="1"/>
        <v>-1</v>
      </c>
      <c r="T46" s="356"/>
      <c r="U46" s="31"/>
      <c r="W46" s="352"/>
      <c r="X46" s="352"/>
      <c r="Y46" s="352"/>
      <c r="Z46" s="352"/>
      <c r="AA46" s="352"/>
      <c r="AB46" s="352"/>
      <c r="AC46" s="68"/>
    </row>
    <row r="47" spans="2:30" ht="13.5">
      <c r="B47" s="31"/>
      <c r="C47" s="153" t="str">
        <f>CONCATENATE("Остаток на ",'прил 1'!V8,".",IF('прил 1'!V9&lt;10,CONCATENATE("0",'прил 1'!V9,),'прил 1'!V9),".",YEAR('прил 1'!U6)-1," г.")</f>
        <v>Остаток на 31.12.2020 г.</v>
      </c>
      <c r="D47" s="73">
        <v>100</v>
      </c>
      <c r="E47" s="355">
        <f>E20+E22-E33+E44+E45+E46</f>
        <v>179</v>
      </c>
      <c r="F47" s="356"/>
      <c r="G47" s="359">
        <f>G20+G22-G33+G44+G45+G46</f>
        <v>0</v>
      </c>
      <c r="H47" s="360"/>
      <c r="I47" s="359">
        <f>I20+I22-I33+I44+I45+I46</f>
        <v>0</v>
      </c>
      <c r="J47" s="360"/>
      <c r="K47" s="355">
        <f>K20+K22-K33+K44+K45+K46</f>
        <v>0</v>
      </c>
      <c r="L47" s="356"/>
      <c r="M47" s="355">
        <f>M20+M22-M33+M44+M45+M46</f>
        <v>876</v>
      </c>
      <c r="N47" s="356"/>
      <c r="O47" s="355">
        <f>O20+O22-O33+O44+O45+O46</f>
        <v>282</v>
      </c>
      <c r="P47" s="356"/>
      <c r="Q47" s="355">
        <f>Q20+Q22-Q33+Q44+Q45+Q46</f>
        <v>0</v>
      </c>
      <c r="R47" s="356"/>
      <c r="S47" s="355">
        <f>SUM(E47,K47:R47)-G47-I47</f>
        <v>1337</v>
      </c>
      <c r="T47" s="356"/>
      <c r="U47" s="31"/>
      <c r="W47" s="350" t="str">
        <f>IF(E51=AD47," ",IF(E51&lt;AD47,CONCATENATE("Данные стр.110-130 гр.3 превышают на ",AC47," данные в стр.140 гр.3. Необходимо проверить заполнение строк 110-130."),CONCATENATE("Данные стр.110-130 гр.3 меньше на ",AC47," данных в стр.140 гр.3. Необходимо проверить заполнение строк 110-130.")))</f>
        <v> </v>
      </c>
      <c r="X47" s="350"/>
      <c r="Y47" s="350"/>
      <c r="Z47" s="350"/>
      <c r="AA47" s="350"/>
      <c r="AB47" s="350"/>
      <c r="AC47" s="118">
        <f>ABS(E51-AD47)</f>
        <v>0</v>
      </c>
      <c r="AD47" s="118">
        <f>E48+E49+E50</f>
        <v>179</v>
      </c>
    </row>
    <row r="48" spans="2:29" ht="13.5">
      <c r="B48" s="31"/>
      <c r="C48" s="109" t="str">
        <f>CONCATENATE("Остаток на ",DAY('прил 1'!O20),".",MONTH('прил 1'!O20),".",YEAR('прил 1'!O20)," г.")</f>
        <v>Остаток на 31.12.2020 г.</v>
      </c>
      <c r="D48" s="73">
        <v>110</v>
      </c>
      <c r="E48" s="372">
        <v>179</v>
      </c>
      <c r="F48" s="373"/>
      <c r="G48" s="374">
        <v>0</v>
      </c>
      <c r="H48" s="375"/>
      <c r="I48" s="374">
        <v>0</v>
      </c>
      <c r="J48" s="375"/>
      <c r="K48" s="372">
        <v>0</v>
      </c>
      <c r="L48" s="373"/>
      <c r="M48" s="372">
        <v>876</v>
      </c>
      <c r="N48" s="373"/>
      <c r="O48" s="372">
        <v>282</v>
      </c>
      <c r="P48" s="373"/>
      <c r="Q48" s="372">
        <v>0</v>
      </c>
      <c r="R48" s="373"/>
      <c r="S48" s="355">
        <f>SUM(E48,K48:R48)-G48-I48</f>
        <v>1337</v>
      </c>
      <c r="T48" s="356"/>
      <c r="U48" s="31"/>
      <c r="W48" s="350"/>
      <c r="X48" s="350"/>
      <c r="Y48" s="350"/>
      <c r="Z48" s="350"/>
      <c r="AA48" s="350"/>
      <c r="AB48" s="350"/>
      <c r="AC48" s="68"/>
    </row>
    <row r="49" spans="2:30" ht="27.75" customHeight="1">
      <c r="B49" s="31"/>
      <c r="C49" s="74" t="s">
        <v>171</v>
      </c>
      <c r="D49" s="34">
        <v>120</v>
      </c>
      <c r="E49" s="353">
        <v>0</v>
      </c>
      <c r="F49" s="354"/>
      <c r="G49" s="353">
        <v>0</v>
      </c>
      <c r="H49" s="354"/>
      <c r="I49" s="353">
        <v>0</v>
      </c>
      <c r="J49" s="354"/>
      <c r="K49" s="353">
        <v>0</v>
      </c>
      <c r="L49" s="354"/>
      <c r="M49" s="353">
        <v>0</v>
      </c>
      <c r="N49" s="354"/>
      <c r="O49" s="353">
        <v>0</v>
      </c>
      <c r="P49" s="354"/>
      <c r="Q49" s="353">
        <v>0</v>
      </c>
      <c r="R49" s="354"/>
      <c r="S49" s="355">
        <f t="shared" si="1"/>
        <v>0</v>
      </c>
      <c r="T49" s="356"/>
      <c r="U49" s="31"/>
      <c r="W49" s="350" t="str">
        <f>IF(G51=AD49," ",IF(G51&lt;AD49,CONCATENATE("Данные стр.110-130 гр.4 превышают на ",AC49," данные в стр.140 гр.4. Необходимо проверить заполнение строк 110-130."),CONCATENATE("Данные стр.110-130 гр.4 меньше на ",AC49," данных в стр.140 гр.4. Необходимо проверить заполнение строк 110-130.")))</f>
        <v> </v>
      </c>
      <c r="X49" s="350"/>
      <c r="Y49" s="350"/>
      <c r="Z49" s="350"/>
      <c r="AA49" s="350"/>
      <c r="AB49" s="350"/>
      <c r="AC49" s="118">
        <f>ABS(G51-AD49)</f>
        <v>0</v>
      </c>
      <c r="AD49" s="119">
        <f>G48+G49+G50</f>
        <v>0</v>
      </c>
    </row>
    <row r="50" spans="2:30" ht="27" customHeight="1">
      <c r="B50" s="31"/>
      <c r="C50" s="74" t="s">
        <v>172</v>
      </c>
      <c r="D50" s="34">
        <v>130</v>
      </c>
      <c r="E50" s="353">
        <v>0</v>
      </c>
      <c r="F50" s="354"/>
      <c r="G50" s="353">
        <v>0</v>
      </c>
      <c r="H50" s="354"/>
      <c r="I50" s="353">
        <v>0</v>
      </c>
      <c r="J50" s="354"/>
      <c r="K50" s="353">
        <v>0</v>
      </c>
      <c r="L50" s="354"/>
      <c r="M50" s="353">
        <v>0</v>
      </c>
      <c r="N50" s="354"/>
      <c r="O50" s="353">
        <v>0</v>
      </c>
      <c r="P50" s="354"/>
      <c r="Q50" s="353">
        <v>0</v>
      </c>
      <c r="R50" s="354"/>
      <c r="S50" s="355">
        <f t="shared" si="1"/>
        <v>0</v>
      </c>
      <c r="T50" s="356"/>
      <c r="U50" s="31"/>
      <c r="W50" s="350" t="str">
        <f>IF(I51=AD50," ",IF(I51&lt;AD50,CONCATENATE("Данные стр.110-130 гр.5 превышают на ",AC50," данные в стр.140 гр.5. Необходимо проверить заполнение строк 110-130."),CONCATENATE("Данные стр.110-130 гр.5 меньше на ",AC50," данных в стр.140 гр.5. Необходимо проверить заполнение строк 110-130.")))</f>
        <v> </v>
      </c>
      <c r="X50" s="350"/>
      <c r="Y50" s="350"/>
      <c r="Z50" s="350"/>
      <c r="AA50" s="350"/>
      <c r="AB50" s="350"/>
      <c r="AC50" s="118">
        <f>ABS(I51-AD50)</f>
        <v>0</v>
      </c>
      <c r="AD50" s="119">
        <f>I48+I49+I50</f>
        <v>0</v>
      </c>
    </row>
    <row r="51" spans="2:30" ht="27">
      <c r="B51" s="31"/>
      <c r="C51" s="74" t="str">
        <f>CONCATENATE("Скорректированный остаток 
на ",DAY('прил 1'!O20),".",MONTH('прил 1'!O20),".",YEAR('прил 1'!O20)," г.")</f>
        <v>Скорректированный остаток 
на 31.12.2020 г.</v>
      </c>
      <c r="D51" s="34">
        <v>140</v>
      </c>
      <c r="E51" s="376">
        <f>'прил 1'!N61</f>
        <v>179</v>
      </c>
      <c r="F51" s="377"/>
      <c r="G51" s="366">
        <f>'прил 1'!N62</f>
        <v>0</v>
      </c>
      <c r="H51" s="367"/>
      <c r="I51" s="366">
        <f>'прил 1'!N63</f>
        <v>0</v>
      </c>
      <c r="J51" s="367"/>
      <c r="K51" s="376">
        <f>'прил 1'!N64</f>
        <v>0</v>
      </c>
      <c r="L51" s="377"/>
      <c r="M51" s="376">
        <v>876</v>
      </c>
      <c r="N51" s="377"/>
      <c r="O51" s="376">
        <v>282</v>
      </c>
      <c r="P51" s="377"/>
      <c r="Q51" s="376">
        <f>Q48+Q49+Q50</f>
        <v>0</v>
      </c>
      <c r="R51" s="377"/>
      <c r="S51" s="355">
        <f>SUM(E51,K51:R51)-G51-I51</f>
        <v>1337</v>
      </c>
      <c r="T51" s="356"/>
      <c r="U51" s="31"/>
      <c r="W51" s="350" t="str">
        <f>IF(K51=AD51," ",IF(K51&lt;AD51,CONCATENATE("Данные стр.110-130 гр.6 превышают на ",AC51," данные в стр.140 гр.6. Необходимо проверить заполнение строк 110-130."),CONCATENATE("Данные стр.110-130 гр.6 меньше на ",AC51," данных в стр.140 гр.6. Необходимо проверить заполнение строк 110-130.")))</f>
        <v> </v>
      </c>
      <c r="X51" s="350"/>
      <c r="Y51" s="350"/>
      <c r="Z51" s="350"/>
      <c r="AA51" s="350"/>
      <c r="AB51" s="350"/>
      <c r="AC51" s="118">
        <f>ABS(K51-AD51)</f>
        <v>0</v>
      </c>
      <c r="AD51" s="119">
        <f>K48+K49+K50</f>
        <v>0</v>
      </c>
    </row>
    <row r="52" spans="2:29" ht="13.5">
      <c r="B52" s="31"/>
      <c r="C52" s="78" t="str">
        <f>CONCATENATE("За ",E5," ",G5," ",H5," ",YEAR(J5)," г.")</f>
        <v>За январь - декабрь 2021 г.</v>
      </c>
      <c r="D52" s="75"/>
      <c r="E52" s="355"/>
      <c r="F52" s="356"/>
      <c r="G52" s="355"/>
      <c r="H52" s="356"/>
      <c r="I52" s="355"/>
      <c r="J52" s="356"/>
      <c r="K52" s="355"/>
      <c r="L52" s="356"/>
      <c r="M52" s="355"/>
      <c r="N52" s="356"/>
      <c r="O52" s="355"/>
      <c r="P52" s="356"/>
      <c r="Q52" s="355"/>
      <c r="R52" s="356"/>
      <c r="S52" s="355"/>
      <c r="T52" s="356"/>
      <c r="U52" s="31"/>
      <c r="W52" s="350" t="str">
        <f>IF(M51=AD53," ",IF(M51&lt;AD53,CONCATENATE("Данные стр.110-130 гр.7 превышают на ",AC53," данные в стр.140 гр.7. Необходимо проверить заполнение строк 110-130."),CONCATENATE("Данные стр.110-130 гр.7 меньше на ",AC53," данных в стр.140 гр.7. Необходимо проверить заполнение строк 110-130.")))</f>
        <v> </v>
      </c>
      <c r="X52" s="350"/>
      <c r="Y52" s="350"/>
      <c r="Z52" s="350"/>
      <c r="AA52" s="350"/>
      <c r="AB52" s="350"/>
      <c r="AC52" s="68"/>
    </row>
    <row r="53" spans="2:30" ht="27">
      <c r="B53" s="31"/>
      <c r="C53" s="76" t="s">
        <v>207</v>
      </c>
      <c r="D53" s="33">
        <v>150</v>
      </c>
      <c r="E53" s="357">
        <f>SUM(E55:F63)</f>
        <v>0</v>
      </c>
      <c r="F53" s="358"/>
      <c r="G53" s="357">
        <f>SUM(G55:H63)</f>
        <v>0</v>
      </c>
      <c r="H53" s="358"/>
      <c r="I53" s="357">
        <f>SUM(I55:J63)</f>
        <v>0</v>
      </c>
      <c r="J53" s="358"/>
      <c r="K53" s="357">
        <f>SUM(K55:L63)</f>
        <v>0</v>
      </c>
      <c r="L53" s="358"/>
      <c r="M53" s="357">
        <f>SUM(M55:N63)</f>
        <v>0</v>
      </c>
      <c r="N53" s="358"/>
      <c r="O53" s="357">
        <f>SUM(O55:P63)</f>
        <v>70</v>
      </c>
      <c r="P53" s="358"/>
      <c r="Q53" s="357">
        <f>SUM(Q55:R63)</f>
        <v>0</v>
      </c>
      <c r="R53" s="358"/>
      <c r="S53" s="357">
        <f>SUM(E53:R53)</f>
        <v>70</v>
      </c>
      <c r="T53" s="358"/>
      <c r="U53" s="31"/>
      <c r="W53" s="350"/>
      <c r="X53" s="350"/>
      <c r="Y53" s="350"/>
      <c r="Z53" s="350"/>
      <c r="AA53" s="350"/>
      <c r="AB53" s="350"/>
      <c r="AC53" s="118">
        <f>ABS(M51-AD53)</f>
        <v>0</v>
      </c>
      <c r="AD53" s="119">
        <f>M48+M49+M50</f>
        <v>876</v>
      </c>
    </row>
    <row r="54" spans="2:30" ht="13.5">
      <c r="B54" s="31"/>
      <c r="C54" s="78" t="s">
        <v>189</v>
      </c>
      <c r="D54" s="73"/>
      <c r="E54" s="355"/>
      <c r="F54" s="356"/>
      <c r="G54" s="355"/>
      <c r="H54" s="356"/>
      <c r="I54" s="355"/>
      <c r="J54" s="356"/>
      <c r="K54" s="355"/>
      <c r="L54" s="356"/>
      <c r="M54" s="355"/>
      <c r="N54" s="356"/>
      <c r="O54" s="355"/>
      <c r="P54" s="356"/>
      <c r="Q54" s="355"/>
      <c r="R54" s="356"/>
      <c r="S54" s="355"/>
      <c r="T54" s="356"/>
      <c r="U54" s="31"/>
      <c r="W54" s="350" t="str">
        <f>IF(O51=AD54," ",IF(O51&lt;AD54,CONCATENATE("Данные стр.110-130 гр.8 превышают на ",AC54," данные в стр.140 гр.8. Необходимо проверить заполнение строк 110-130."),CONCATENATE("Данные стр.110-130 гр.8 меньше на ",AC54," данных в стр.140 гр.8. Необходимо проверить заполнение строк 110-130.")))</f>
        <v> </v>
      </c>
      <c r="X54" s="350"/>
      <c r="Y54" s="350"/>
      <c r="Z54" s="350"/>
      <c r="AA54" s="350"/>
      <c r="AB54" s="350"/>
      <c r="AC54" s="118">
        <f>ABS(O51-AD54)</f>
        <v>0</v>
      </c>
      <c r="AD54" s="119">
        <f>O48+O49+O50</f>
        <v>282</v>
      </c>
    </row>
    <row r="55" spans="2:29" ht="13.5">
      <c r="B55" s="31"/>
      <c r="C55" s="76" t="s">
        <v>173</v>
      </c>
      <c r="D55" s="33">
        <v>151</v>
      </c>
      <c r="E55" s="368">
        <v>0</v>
      </c>
      <c r="F55" s="369"/>
      <c r="G55" s="368">
        <v>0</v>
      </c>
      <c r="H55" s="369"/>
      <c r="I55" s="368">
        <v>0</v>
      </c>
      <c r="J55" s="369"/>
      <c r="K55" s="368">
        <v>0</v>
      </c>
      <c r="L55" s="369"/>
      <c r="M55" s="368">
        <v>0</v>
      </c>
      <c r="N55" s="369"/>
      <c r="O55" s="368">
        <v>70</v>
      </c>
      <c r="P55" s="369"/>
      <c r="Q55" s="368">
        <v>0</v>
      </c>
      <c r="R55" s="369"/>
      <c r="S55" s="357">
        <f>SUM(E55:R55)</f>
        <v>70</v>
      </c>
      <c r="T55" s="358"/>
      <c r="U55" s="31"/>
      <c r="W55" s="350"/>
      <c r="X55" s="350"/>
      <c r="Y55" s="350"/>
      <c r="Z55" s="350"/>
      <c r="AA55" s="350"/>
      <c r="AB55" s="350"/>
      <c r="AC55" s="68"/>
    </row>
    <row r="56" spans="2:29" ht="27">
      <c r="B56" s="31"/>
      <c r="C56" s="71" t="s">
        <v>175</v>
      </c>
      <c r="D56" s="34">
        <v>152</v>
      </c>
      <c r="E56" s="353">
        <v>0</v>
      </c>
      <c r="F56" s="354"/>
      <c r="G56" s="353">
        <v>0</v>
      </c>
      <c r="H56" s="354"/>
      <c r="I56" s="353">
        <v>0</v>
      </c>
      <c r="J56" s="354"/>
      <c r="K56" s="353">
        <v>0</v>
      </c>
      <c r="L56" s="354"/>
      <c r="M56" s="353">
        <v>0</v>
      </c>
      <c r="N56" s="354"/>
      <c r="O56" s="353">
        <v>0</v>
      </c>
      <c r="P56" s="354"/>
      <c r="Q56" s="353">
        <v>0</v>
      </c>
      <c r="R56" s="354"/>
      <c r="S56" s="355">
        <f>SUM(E56:R56)</f>
        <v>0</v>
      </c>
      <c r="T56" s="356"/>
      <c r="U56" s="31"/>
      <c r="W56" s="119"/>
      <c r="X56" s="68"/>
      <c r="Y56" s="119"/>
      <c r="Z56" s="68"/>
      <c r="AA56" s="68"/>
      <c r="AB56" s="68"/>
      <c r="AC56" s="68"/>
    </row>
    <row r="57" spans="2:29" ht="40.5">
      <c r="B57" s="31"/>
      <c r="C57" s="71" t="s">
        <v>177</v>
      </c>
      <c r="D57" s="34">
        <v>153</v>
      </c>
      <c r="E57" s="353">
        <v>0</v>
      </c>
      <c r="F57" s="354"/>
      <c r="G57" s="353">
        <v>0</v>
      </c>
      <c r="H57" s="354"/>
      <c r="I57" s="353">
        <v>0</v>
      </c>
      <c r="J57" s="354"/>
      <c r="K57" s="353">
        <v>0</v>
      </c>
      <c r="L57" s="354"/>
      <c r="M57" s="353">
        <v>0</v>
      </c>
      <c r="N57" s="354"/>
      <c r="O57" s="353">
        <v>0</v>
      </c>
      <c r="P57" s="354"/>
      <c r="Q57" s="353">
        <v>0</v>
      </c>
      <c r="R57" s="354"/>
      <c r="S57" s="355">
        <f>SUM(E57:R57)</f>
        <v>0</v>
      </c>
      <c r="T57" s="356"/>
      <c r="U57" s="31"/>
      <c r="W57" s="68"/>
      <c r="X57" s="68"/>
      <c r="Y57" s="68"/>
      <c r="Z57" s="68"/>
      <c r="AA57" s="68"/>
      <c r="AB57" s="68"/>
      <c r="AC57" s="68"/>
    </row>
    <row r="58" spans="2:29" ht="27">
      <c r="B58" s="31"/>
      <c r="C58" s="71" t="s">
        <v>179</v>
      </c>
      <c r="D58" s="34">
        <v>154</v>
      </c>
      <c r="E58" s="353">
        <v>0</v>
      </c>
      <c r="F58" s="354"/>
      <c r="G58" s="353">
        <v>0</v>
      </c>
      <c r="H58" s="354"/>
      <c r="I58" s="353">
        <v>0</v>
      </c>
      <c r="J58" s="354"/>
      <c r="K58" s="353">
        <v>0</v>
      </c>
      <c r="L58" s="354"/>
      <c r="M58" s="353">
        <v>0</v>
      </c>
      <c r="N58" s="354"/>
      <c r="O58" s="353">
        <v>0</v>
      </c>
      <c r="P58" s="354"/>
      <c r="Q58" s="353">
        <v>0</v>
      </c>
      <c r="R58" s="354"/>
      <c r="S58" s="355">
        <f aca="true" t="shared" si="2" ref="S58:S63">SUM(E58:R58)</f>
        <v>0</v>
      </c>
      <c r="T58" s="356"/>
      <c r="U58" s="31"/>
      <c r="W58" s="68"/>
      <c r="X58" s="68"/>
      <c r="Y58" s="68"/>
      <c r="Z58" s="68"/>
      <c r="AA58" s="68"/>
      <c r="AB58" s="68"/>
      <c r="AC58" s="68"/>
    </row>
    <row r="59" spans="2:29" ht="27">
      <c r="B59" s="31"/>
      <c r="C59" s="71" t="s">
        <v>181</v>
      </c>
      <c r="D59" s="34">
        <v>155</v>
      </c>
      <c r="E59" s="353">
        <v>0</v>
      </c>
      <c r="F59" s="354"/>
      <c r="G59" s="353">
        <v>0</v>
      </c>
      <c r="H59" s="354"/>
      <c r="I59" s="353">
        <v>0</v>
      </c>
      <c r="J59" s="354"/>
      <c r="K59" s="353">
        <v>0</v>
      </c>
      <c r="L59" s="354"/>
      <c r="M59" s="353">
        <v>0</v>
      </c>
      <c r="N59" s="354"/>
      <c r="O59" s="353">
        <v>0</v>
      </c>
      <c r="P59" s="354"/>
      <c r="Q59" s="353">
        <v>0</v>
      </c>
      <c r="R59" s="354"/>
      <c r="S59" s="355">
        <f t="shared" si="2"/>
        <v>0</v>
      </c>
      <c r="T59" s="356"/>
      <c r="U59" s="31"/>
      <c r="W59" s="68"/>
      <c r="X59" s="68"/>
      <c r="Y59" s="68"/>
      <c r="Z59" s="68"/>
      <c r="AA59" s="68"/>
      <c r="AB59" s="68"/>
      <c r="AC59" s="68"/>
    </row>
    <row r="60" spans="2:29" ht="40.5">
      <c r="B60" s="31"/>
      <c r="C60" s="71" t="s">
        <v>204</v>
      </c>
      <c r="D60" s="34">
        <v>156</v>
      </c>
      <c r="E60" s="353">
        <v>0</v>
      </c>
      <c r="F60" s="354"/>
      <c r="G60" s="353">
        <v>0</v>
      </c>
      <c r="H60" s="354"/>
      <c r="I60" s="353">
        <v>0</v>
      </c>
      <c r="J60" s="354"/>
      <c r="K60" s="353">
        <v>0</v>
      </c>
      <c r="L60" s="354"/>
      <c r="M60" s="353">
        <v>0</v>
      </c>
      <c r="N60" s="354"/>
      <c r="O60" s="353">
        <v>0</v>
      </c>
      <c r="P60" s="354"/>
      <c r="Q60" s="353">
        <v>0</v>
      </c>
      <c r="R60" s="354"/>
      <c r="S60" s="355">
        <f t="shared" si="2"/>
        <v>0</v>
      </c>
      <c r="T60" s="356"/>
      <c r="U60" s="31"/>
      <c r="W60" s="68"/>
      <c r="X60" s="68"/>
      <c r="Y60" s="68"/>
      <c r="Z60" s="68"/>
      <c r="AA60" s="68"/>
      <c r="AB60" s="68"/>
      <c r="AC60" s="68"/>
    </row>
    <row r="61" spans="2:29" ht="13.5">
      <c r="B61" s="31"/>
      <c r="C61" s="71" t="s">
        <v>185</v>
      </c>
      <c r="D61" s="34">
        <v>157</v>
      </c>
      <c r="E61" s="353">
        <v>0</v>
      </c>
      <c r="F61" s="354"/>
      <c r="G61" s="353">
        <v>0</v>
      </c>
      <c r="H61" s="354"/>
      <c r="I61" s="353">
        <v>0</v>
      </c>
      <c r="J61" s="354"/>
      <c r="K61" s="353">
        <v>0</v>
      </c>
      <c r="L61" s="354"/>
      <c r="M61" s="353">
        <v>0</v>
      </c>
      <c r="N61" s="354"/>
      <c r="O61" s="353">
        <v>0</v>
      </c>
      <c r="P61" s="354"/>
      <c r="Q61" s="353">
        <v>0</v>
      </c>
      <c r="R61" s="354"/>
      <c r="S61" s="355">
        <f t="shared" si="2"/>
        <v>0</v>
      </c>
      <c r="T61" s="356"/>
      <c r="U61" s="31"/>
      <c r="W61" s="68"/>
      <c r="X61" s="68"/>
      <c r="Y61" s="68"/>
      <c r="Z61" s="68"/>
      <c r="AA61" s="68"/>
      <c r="AB61" s="68"/>
      <c r="AC61" s="68"/>
    </row>
    <row r="62" spans="2:29" ht="13.5">
      <c r="B62" s="31"/>
      <c r="C62" s="71" t="s">
        <v>186</v>
      </c>
      <c r="D62" s="34">
        <v>158</v>
      </c>
      <c r="E62" s="353">
        <v>0</v>
      </c>
      <c r="F62" s="354"/>
      <c r="G62" s="353">
        <v>0</v>
      </c>
      <c r="H62" s="354"/>
      <c r="I62" s="353">
        <v>0</v>
      </c>
      <c r="J62" s="354"/>
      <c r="K62" s="353">
        <v>0</v>
      </c>
      <c r="L62" s="354"/>
      <c r="M62" s="353">
        <v>0</v>
      </c>
      <c r="N62" s="354"/>
      <c r="O62" s="353">
        <v>0</v>
      </c>
      <c r="P62" s="354"/>
      <c r="Q62" s="353">
        <v>0</v>
      </c>
      <c r="R62" s="354"/>
      <c r="S62" s="355">
        <f t="shared" si="2"/>
        <v>0</v>
      </c>
      <c r="T62" s="356"/>
      <c r="U62" s="31"/>
      <c r="W62" s="351" t="str">
        <f>IF(SUM(X67:X68)=SUM(Z67:Z68)," ","ВНИМАНИЕ: проверять правильность выполнения условий необходимо только после полного заполнения формы.")</f>
        <v> </v>
      </c>
      <c r="X62" s="351"/>
      <c r="Y62" s="351"/>
      <c r="Z62" s="351"/>
      <c r="AA62" s="351"/>
      <c r="AB62" s="351"/>
      <c r="AC62" s="351"/>
    </row>
    <row r="63" spans="2:29" ht="13.5">
      <c r="B63" s="31"/>
      <c r="C63" s="71" t="s">
        <v>205</v>
      </c>
      <c r="D63" s="34">
        <v>159</v>
      </c>
      <c r="E63" s="353">
        <v>0</v>
      </c>
      <c r="F63" s="354"/>
      <c r="G63" s="353">
        <v>0</v>
      </c>
      <c r="H63" s="354"/>
      <c r="I63" s="353">
        <v>0</v>
      </c>
      <c r="J63" s="354"/>
      <c r="K63" s="353">
        <v>0</v>
      </c>
      <c r="L63" s="354"/>
      <c r="M63" s="353">
        <v>0</v>
      </c>
      <c r="N63" s="354"/>
      <c r="O63" s="353">
        <v>0</v>
      </c>
      <c r="P63" s="354"/>
      <c r="Q63" s="353">
        <v>0</v>
      </c>
      <c r="R63" s="354"/>
      <c r="S63" s="355">
        <f t="shared" si="2"/>
        <v>0</v>
      </c>
      <c r="T63" s="356"/>
      <c r="U63" s="31"/>
      <c r="W63" s="351"/>
      <c r="X63" s="351"/>
      <c r="Y63" s="351"/>
      <c r="Z63" s="351"/>
      <c r="AA63" s="351"/>
      <c r="AB63" s="351"/>
      <c r="AC63" s="351"/>
    </row>
    <row r="64" spans="2:29" ht="27.75" customHeight="1">
      <c r="B64" s="31"/>
      <c r="C64" s="74" t="s">
        <v>206</v>
      </c>
      <c r="D64" s="34">
        <v>160</v>
      </c>
      <c r="E64" s="366">
        <f>SUM(E66:F74)</f>
        <v>0</v>
      </c>
      <c r="F64" s="367"/>
      <c r="G64" s="366">
        <f>SUM(G66:H74)</f>
        <v>0</v>
      </c>
      <c r="H64" s="367"/>
      <c r="I64" s="366">
        <f>SUM(I66:J74)</f>
        <v>0</v>
      </c>
      <c r="J64" s="367"/>
      <c r="K64" s="366">
        <f>SUM(K66:L74)</f>
        <v>0</v>
      </c>
      <c r="L64" s="367"/>
      <c r="M64" s="366">
        <f>SUM(M66:N74)</f>
        <v>50</v>
      </c>
      <c r="N64" s="367"/>
      <c r="O64" s="366">
        <f>SUM(O66:P74)</f>
        <v>23</v>
      </c>
      <c r="P64" s="367"/>
      <c r="Q64" s="366">
        <f>SUM(Q66:R74)</f>
        <v>0</v>
      </c>
      <c r="R64" s="367"/>
      <c r="S64" s="359">
        <f>SUM(E64:R64)</f>
        <v>73</v>
      </c>
      <c r="T64" s="360"/>
      <c r="U64" s="31"/>
      <c r="W64" s="352" t="str">
        <f>IF(SUM(X67:X68)=SUM(Z67:Z68)," ","Если ячейки окрасились в серый цвет, это означает, что данные Отчета об изменении капитала не равны данным Отчета о прибылях и убытках.")</f>
        <v> </v>
      </c>
      <c r="X64" s="352"/>
      <c r="Y64" s="352"/>
      <c r="Z64" s="352"/>
      <c r="AA64" s="352"/>
      <c r="AB64" s="352"/>
      <c r="AC64" s="352"/>
    </row>
    <row r="65" spans="2:29" ht="13.5" customHeight="1">
      <c r="B65" s="31"/>
      <c r="C65" s="78" t="s">
        <v>189</v>
      </c>
      <c r="D65" s="73"/>
      <c r="E65" s="359"/>
      <c r="F65" s="360"/>
      <c r="G65" s="359"/>
      <c r="H65" s="360"/>
      <c r="I65" s="359"/>
      <c r="J65" s="360"/>
      <c r="K65" s="359"/>
      <c r="L65" s="360"/>
      <c r="M65" s="359"/>
      <c r="N65" s="360"/>
      <c r="O65" s="359"/>
      <c r="P65" s="360"/>
      <c r="Q65" s="359"/>
      <c r="R65" s="360"/>
      <c r="S65" s="359"/>
      <c r="T65" s="360"/>
      <c r="U65" s="31"/>
      <c r="W65" s="352"/>
      <c r="X65" s="352"/>
      <c r="Y65" s="352"/>
      <c r="Z65" s="352"/>
      <c r="AA65" s="352"/>
      <c r="AB65" s="352"/>
      <c r="AC65" s="352"/>
    </row>
    <row r="66" spans="2:29" ht="15.75" customHeight="1">
      <c r="B66" s="31"/>
      <c r="C66" s="76" t="s">
        <v>190</v>
      </c>
      <c r="D66" s="33">
        <v>161</v>
      </c>
      <c r="E66" s="364">
        <v>0</v>
      </c>
      <c r="F66" s="365"/>
      <c r="G66" s="364">
        <v>0</v>
      </c>
      <c r="H66" s="365"/>
      <c r="I66" s="364">
        <v>0</v>
      </c>
      <c r="J66" s="365"/>
      <c r="K66" s="364">
        <v>0</v>
      </c>
      <c r="L66" s="365"/>
      <c r="M66" s="364">
        <v>0</v>
      </c>
      <c r="N66" s="365"/>
      <c r="O66" s="364">
        <v>0</v>
      </c>
      <c r="P66" s="365"/>
      <c r="Q66" s="364">
        <v>0</v>
      </c>
      <c r="R66" s="365"/>
      <c r="S66" s="386">
        <f>SUM(E66:R66)</f>
        <v>0</v>
      </c>
      <c r="T66" s="387"/>
      <c r="U66" s="31"/>
      <c r="W66" s="352"/>
      <c r="X66" s="352"/>
      <c r="Y66" s="352"/>
      <c r="Z66" s="352"/>
      <c r="AA66" s="352"/>
      <c r="AB66" s="352"/>
      <c r="AC66" s="352"/>
    </row>
    <row r="67" spans="2:29" ht="27">
      <c r="B67" s="31"/>
      <c r="C67" s="71" t="s">
        <v>175</v>
      </c>
      <c r="D67" s="34">
        <v>162</v>
      </c>
      <c r="E67" s="370">
        <v>0</v>
      </c>
      <c r="F67" s="371"/>
      <c r="G67" s="370">
        <v>0</v>
      </c>
      <c r="H67" s="371"/>
      <c r="I67" s="370">
        <v>0</v>
      </c>
      <c r="J67" s="371"/>
      <c r="K67" s="370">
        <v>0</v>
      </c>
      <c r="L67" s="371"/>
      <c r="M67" s="370">
        <v>0</v>
      </c>
      <c r="N67" s="371"/>
      <c r="O67" s="370">
        <v>0</v>
      </c>
      <c r="P67" s="371"/>
      <c r="Q67" s="370">
        <v>0</v>
      </c>
      <c r="R67" s="371"/>
      <c r="S67" s="359">
        <f>SUM(E67:R67)</f>
        <v>0</v>
      </c>
      <c r="T67" s="360"/>
      <c r="U67" s="31"/>
      <c r="W67" s="119" t="s">
        <v>262</v>
      </c>
      <c r="X67" s="118">
        <f>'прил 2'!J55</f>
        <v>0</v>
      </c>
      <c r="Y67" s="120" t="s">
        <v>256</v>
      </c>
      <c r="Z67" s="118">
        <f>M56-M67</f>
        <v>0</v>
      </c>
      <c r="AA67" s="119" t="s">
        <v>264</v>
      </c>
      <c r="AB67" s="119"/>
      <c r="AC67" s="68"/>
    </row>
    <row r="68" spans="2:29" ht="54">
      <c r="B68" s="31"/>
      <c r="C68" s="71" t="s">
        <v>193</v>
      </c>
      <c r="D68" s="34">
        <v>163</v>
      </c>
      <c r="E68" s="370">
        <v>0</v>
      </c>
      <c r="F68" s="371"/>
      <c r="G68" s="370">
        <v>0</v>
      </c>
      <c r="H68" s="371"/>
      <c r="I68" s="370">
        <v>0</v>
      </c>
      <c r="J68" s="371"/>
      <c r="K68" s="370">
        <v>0</v>
      </c>
      <c r="L68" s="371"/>
      <c r="M68" s="370">
        <v>50</v>
      </c>
      <c r="N68" s="371"/>
      <c r="O68" s="370">
        <v>0</v>
      </c>
      <c r="P68" s="371"/>
      <c r="Q68" s="370">
        <v>0</v>
      </c>
      <c r="R68" s="371"/>
      <c r="S68" s="359">
        <f aca="true" t="shared" si="3" ref="S68:S77">SUM(E68:R68)</f>
        <v>50</v>
      </c>
      <c r="T68" s="360"/>
      <c r="U68" s="31"/>
      <c r="W68" s="119" t="s">
        <v>263</v>
      </c>
      <c r="X68" s="118">
        <f>'прил 2'!J56</f>
        <v>-50</v>
      </c>
      <c r="Y68" s="120" t="s">
        <v>256</v>
      </c>
      <c r="Z68" s="118">
        <f>S57-S68</f>
        <v>-50</v>
      </c>
      <c r="AA68" s="119" t="s">
        <v>265</v>
      </c>
      <c r="AB68" s="119"/>
      <c r="AC68" s="68"/>
    </row>
    <row r="69" spans="2:29" ht="27">
      <c r="B69" s="31"/>
      <c r="C69" s="71" t="s">
        <v>195</v>
      </c>
      <c r="D69" s="34">
        <v>164</v>
      </c>
      <c r="E69" s="370">
        <v>0</v>
      </c>
      <c r="F69" s="371"/>
      <c r="G69" s="370">
        <v>0</v>
      </c>
      <c r="H69" s="371"/>
      <c r="I69" s="370">
        <v>0</v>
      </c>
      <c r="J69" s="371"/>
      <c r="K69" s="370">
        <v>0</v>
      </c>
      <c r="L69" s="371"/>
      <c r="M69" s="370">
        <v>0</v>
      </c>
      <c r="N69" s="371"/>
      <c r="O69" s="370">
        <v>0</v>
      </c>
      <c r="P69" s="371"/>
      <c r="Q69" s="370">
        <v>0</v>
      </c>
      <c r="R69" s="371"/>
      <c r="S69" s="359">
        <f t="shared" si="3"/>
        <v>0</v>
      </c>
      <c r="T69" s="360"/>
      <c r="U69" s="31"/>
      <c r="W69" s="68"/>
      <c r="X69" s="68"/>
      <c r="Y69" s="68"/>
      <c r="Z69" s="68"/>
      <c r="AA69" s="68"/>
      <c r="AB69" s="68"/>
      <c r="AC69" s="68"/>
    </row>
    <row r="70" spans="2:29" ht="27">
      <c r="B70" s="31"/>
      <c r="C70" s="71" t="s">
        <v>255</v>
      </c>
      <c r="D70" s="34">
        <v>165</v>
      </c>
      <c r="E70" s="370">
        <v>0</v>
      </c>
      <c r="F70" s="371"/>
      <c r="G70" s="370">
        <v>0</v>
      </c>
      <c r="H70" s="371"/>
      <c r="I70" s="370">
        <v>0</v>
      </c>
      <c r="J70" s="371"/>
      <c r="K70" s="370">
        <v>0</v>
      </c>
      <c r="L70" s="371"/>
      <c r="M70" s="370">
        <v>0</v>
      </c>
      <c r="N70" s="371"/>
      <c r="O70" s="370">
        <v>0</v>
      </c>
      <c r="P70" s="371"/>
      <c r="Q70" s="370">
        <v>0</v>
      </c>
      <c r="R70" s="371"/>
      <c r="S70" s="359">
        <f t="shared" si="3"/>
        <v>0</v>
      </c>
      <c r="T70" s="360"/>
      <c r="U70" s="31"/>
      <c r="W70" s="351" t="str">
        <f>IF(SUM(AD72:AD84)=SUM(E78:R78)," ","ВНИМАНИЕ: проверять правильность выполнения условий необходимо только после полного заполнения формы.")</f>
        <v> </v>
      </c>
      <c r="X70" s="351"/>
      <c r="Y70" s="351"/>
      <c r="Z70" s="351"/>
      <c r="AA70" s="351"/>
      <c r="AB70" s="351"/>
      <c r="AC70" s="68"/>
    </row>
    <row r="71" spans="2:29" ht="40.5" customHeight="1">
      <c r="B71" s="31"/>
      <c r="C71" s="71" t="s">
        <v>254</v>
      </c>
      <c r="D71" s="34">
        <v>166</v>
      </c>
      <c r="E71" s="370">
        <v>0</v>
      </c>
      <c r="F71" s="371"/>
      <c r="G71" s="370">
        <v>0</v>
      </c>
      <c r="H71" s="371"/>
      <c r="I71" s="370">
        <v>0</v>
      </c>
      <c r="J71" s="371"/>
      <c r="K71" s="370">
        <v>0</v>
      </c>
      <c r="L71" s="371"/>
      <c r="M71" s="370">
        <v>0</v>
      </c>
      <c r="N71" s="371"/>
      <c r="O71" s="370">
        <v>23</v>
      </c>
      <c r="P71" s="371"/>
      <c r="Q71" s="370">
        <v>0</v>
      </c>
      <c r="R71" s="371"/>
      <c r="S71" s="359">
        <f t="shared" si="3"/>
        <v>23</v>
      </c>
      <c r="T71" s="360"/>
      <c r="U71" s="31"/>
      <c r="W71" s="352" t="str">
        <f>IF(SUM(AD72:AD84)=SUM(E78:R78)," ","Если ячейки окрасились в серый цвет, это означает, что данные Отчета об изменении капитала не равны данным Бухгалтерского баланса.")</f>
        <v> </v>
      </c>
      <c r="X71" s="352"/>
      <c r="Y71" s="352"/>
      <c r="Z71" s="352"/>
      <c r="AA71" s="352"/>
      <c r="AB71" s="352"/>
      <c r="AC71" s="68"/>
    </row>
    <row r="72" spans="2:31" ht="13.5">
      <c r="B72" s="31"/>
      <c r="C72" s="71" t="s">
        <v>185</v>
      </c>
      <c r="D72" s="34">
        <v>167</v>
      </c>
      <c r="E72" s="370">
        <v>0</v>
      </c>
      <c r="F72" s="371"/>
      <c r="G72" s="370">
        <v>0</v>
      </c>
      <c r="H72" s="371"/>
      <c r="I72" s="370">
        <v>0</v>
      </c>
      <c r="J72" s="371"/>
      <c r="K72" s="370">
        <v>0</v>
      </c>
      <c r="L72" s="371"/>
      <c r="M72" s="370">
        <v>0</v>
      </c>
      <c r="N72" s="371"/>
      <c r="O72" s="370">
        <v>0</v>
      </c>
      <c r="P72" s="371"/>
      <c r="Q72" s="370">
        <v>0</v>
      </c>
      <c r="R72" s="371"/>
      <c r="S72" s="359">
        <f t="shared" si="3"/>
        <v>0</v>
      </c>
      <c r="T72" s="360"/>
      <c r="U72" s="31"/>
      <c r="W72" s="350" t="str">
        <f>IF(E78=AD72," ",IF(E78&lt;AD72,CONCATENATE("Данные стр.140-190 гр.3 превышают на ",AC72," данные в стр.200 гр.3. Необходимо проверить заполнение строк стр.140-190."),CONCATENATE("Данные стр.140-190 гр.3 меньше на ",AC72," данных в стр.140 гр.3. Необходимо проверить заполнение строк стр.140-190.")))</f>
        <v> </v>
      </c>
      <c r="X72" s="350"/>
      <c r="Y72" s="350"/>
      <c r="Z72" s="350"/>
      <c r="AA72" s="350"/>
      <c r="AB72" s="350"/>
      <c r="AC72" s="118">
        <f>ABS(E78-AD72)</f>
        <v>0</v>
      </c>
      <c r="AD72" s="118">
        <f>E51+E53-E64+E75+E76+E77</f>
        <v>179</v>
      </c>
      <c r="AE72" s="30">
        <v>3</v>
      </c>
    </row>
    <row r="73" spans="2:29" ht="13.5">
      <c r="B73" s="31"/>
      <c r="C73" s="71" t="s">
        <v>401</v>
      </c>
      <c r="D73" s="34">
        <v>168</v>
      </c>
      <c r="E73" s="370">
        <v>0</v>
      </c>
      <c r="F73" s="371"/>
      <c r="G73" s="370">
        <v>0</v>
      </c>
      <c r="H73" s="371"/>
      <c r="I73" s="370">
        <v>0</v>
      </c>
      <c r="J73" s="371"/>
      <c r="K73" s="370">
        <v>0</v>
      </c>
      <c r="L73" s="371"/>
      <c r="M73" s="370">
        <v>0</v>
      </c>
      <c r="N73" s="371"/>
      <c r="O73" s="370">
        <v>0</v>
      </c>
      <c r="P73" s="371"/>
      <c r="Q73" s="370">
        <v>0</v>
      </c>
      <c r="R73" s="371"/>
      <c r="S73" s="359">
        <f t="shared" si="3"/>
        <v>0</v>
      </c>
      <c r="T73" s="360"/>
      <c r="U73" s="31"/>
      <c r="W73" s="350"/>
      <c r="X73" s="350"/>
      <c r="Y73" s="350"/>
      <c r="Z73" s="350"/>
      <c r="AA73" s="350"/>
      <c r="AB73" s="350"/>
      <c r="AC73" s="68"/>
    </row>
    <row r="74" spans="2:31" ht="13.5" customHeight="1">
      <c r="B74" s="31"/>
      <c r="C74" s="71" t="s">
        <v>403</v>
      </c>
      <c r="D74" s="34">
        <v>169</v>
      </c>
      <c r="E74" s="370">
        <v>0</v>
      </c>
      <c r="F74" s="371"/>
      <c r="G74" s="370">
        <v>0</v>
      </c>
      <c r="H74" s="371"/>
      <c r="I74" s="370">
        <v>0</v>
      </c>
      <c r="J74" s="371"/>
      <c r="K74" s="370">
        <v>0</v>
      </c>
      <c r="L74" s="371"/>
      <c r="M74" s="370">
        <v>0</v>
      </c>
      <c r="N74" s="371"/>
      <c r="O74" s="370">
        <v>0</v>
      </c>
      <c r="P74" s="371"/>
      <c r="Q74" s="370">
        <v>0</v>
      </c>
      <c r="R74" s="371"/>
      <c r="S74" s="359">
        <f t="shared" si="3"/>
        <v>0</v>
      </c>
      <c r="T74" s="360"/>
      <c r="U74" s="31"/>
      <c r="W74" s="350" t="str">
        <f>IF(G78=AD74," ",IF(G78&lt;AD74,CONCATENATE("Данные стр.140-190 гр.4 превышают на ",AC74," данные в стр.200 гр.4. Необходимо проверить заполнение строк стр.140-190."),CONCATENATE("Данные стр.140-190 гр.4 меньше на ",AC74," данных в стр.140 гр.4. Необходимо проверить заполнение строк стр.140-190.")))</f>
        <v> </v>
      </c>
      <c r="X74" s="350"/>
      <c r="Y74" s="350"/>
      <c r="Z74" s="350"/>
      <c r="AA74" s="350"/>
      <c r="AB74" s="350"/>
      <c r="AC74" s="118">
        <f>ABS(G78-AD74)</f>
        <v>0</v>
      </c>
      <c r="AD74" s="118">
        <f>G51+G53-G64+G75+G76+G77</f>
        <v>0</v>
      </c>
      <c r="AE74" s="30">
        <v>4</v>
      </c>
    </row>
    <row r="75" spans="2:29" ht="15" customHeight="1">
      <c r="B75" s="31"/>
      <c r="C75" s="74" t="s">
        <v>201</v>
      </c>
      <c r="D75" s="34">
        <v>170</v>
      </c>
      <c r="E75" s="353">
        <v>0</v>
      </c>
      <c r="F75" s="354"/>
      <c r="G75" s="353">
        <v>0</v>
      </c>
      <c r="H75" s="354"/>
      <c r="I75" s="353">
        <v>0</v>
      </c>
      <c r="J75" s="354"/>
      <c r="K75" s="353">
        <v>0</v>
      </c>
      <c r="L75" s="354"/>
      <c r="M75" s="353">
        <v>0</v>
      </c>
      <c r="N75" s="354"/>
      <c r="O75" s="353">
        <v>0</v>
      </c>
      <c r="P75" s="354"/>
      <c r="Q75" s="353">
        <v>0</v>
      </c>
      <c r="R75" s="354"/>
      <c r="S75" s="355">
        <f t="shared" si="3"/>
        <v>0</v>
      </c>
      <c r="T75" s="356"/>
      <c r="U75" s="31"/>
      <c r="W75" s="350"/>
      <c r="X75" s="350"/>
      <c r="Y75" s="350"/>
      <c r="Z75" s="350"/>
      <c r="AA75" s="350"/>
      <c r="AB75" s="350"/>
      <c r="AC75" s="68"/>
    </row>
    <row r="76" spans="2:31" ht="13.5" customHeight="1">
      <c r="B76" s="31"/>
      <c r="C76" s="74" t="s">
        <v>202</v>
      </c>
      <c r="D76" s="34">
        <v>180</v>
      </c>
      <c r="E76" s="353">
        <v>0</v>
      </c>
      <c r="F76" s="354"/>
      <c r="G76" s="353">
        <v>0</v>
      </c>
      <c r="H76" s="354"/>
      <c r="I76" s="353">
        <v>0</v>
      </c>
      <c r="J76" s="354"/>
      <c r="K76" s="353">
        <v>0</v>
      </c>
      <c r="L76" s="354"/>
      <c r="M76" s="353">
        <v>0</v>
      </c>
      <c r="N76" s="354"/>
      <c r="O76" s="353">
        <v>0</v>
      </c>
      <c r="P76" s="354"/>
      <c r="Q76" s="353">
        <v>0</v>
      </c>
      <c r="R76" s="354"/>
      <c r="S76" s="355">
        <f t="shared" si="3"/>
        <v>0</v>
      </c>
      <c r="T76" s="356"/>
      <c r="U76" s="31"/>
      <c r="W76" s="350" t="str">
        <f>IF(I78=AD76," ",IF(I78&lt;AD76,CONCATENATE("Данные стр.140-190 гр.5 превышают на ",AC76," данные в стр.200 гр.5. Необходимо проверить заполнение строк стр.140-190."),CONCATENATE("Данные стр.140-190 гр.5 меньше на ",AC76," данных в стр.140 гр.5. Необходимо проверить заполнение строк стр.140-190.")))</f>
        <v> </v>
      </c>
      <c r="X76" s="350"/>
      <c r="Y76" s="350"/>
      <c r="Z76" s="350"/>
      <c r="AA76" s="350"/>
      <c r="AB76" s="350"/>
      <c r="AC76" s="118">
        <f>ABS(I78-AD76)</f>
        <v>0</v>
      </c>
      <c r="AD76" s="118">
        <f>I51+I53-I64+I75+I76+I77</f>
        <v>0</v>
      </c>
      <c r="AE76" s="30">
        <v>5</v>
      </c>
    </row>
    <row r="77" spans="2:29" ht="27">
      <c r="B77" s="31"/>
      <c r="C77" s="74" t="s">
        <v>203</v>
      </c>
      <c r="D77" s="34">
        <v>190</v>
      </c>
      <c r="E77" s="353">
        <v>0</v>
      </c>
      <c r="F77" s="354"/>
      <c r="G77" s="353">
        <v>0</v>
      </c>
      <c r="H77" s="354"/>
      <c r="I77" s="353">
        <v>0</v>
      </c>
      <c r="J77" s="354"/>
      <c r="K77" s="353">
        <v>0</v>
      </c>
      <c r="L77" s="354"/>
      <c r="M77" s="353">
        <v>-9</v>
      </c>
      <c r="N77" s="354"/>
      <c r="O77" s="353">
        <v>10</v>
      </c>
      <c r="P77" s="354"/>
      <c r="Q77" s="353">
        <v>0</v>
      </c>
      <c r="R77" s="354"/>
      <c r="S77" s="355">
        <f t="shared" si="3"/>
        <v>1</v>
      </c>
      <c r="T77" s="356"/>
      <c r="U77" s="31"/>
      <c r="W77" s="350"/>
      <c r="X77" s="350"/>
      <c r="Y77" s="350"/>
      <c r="Z77" s="350"/>
      <c r="AA77" s="350"/>
      <c r="AB77" s="350"/>
      <c r="AC77" s="68"/>
    </row>
    <row r="78" spans="2:31" ht="13.5" customHeight="1">
      <c r="B78" s="31"/>
      <c r="C78" s="74" t="str">
        <f>CONCATENATE("Остаток на ",'прил 1'!V8,".",IF('прил 1'!V9&lt;10,CONCATENATE("0",'прил 1'!V9,),'прил 1'!V9),".",YEAR('прил 1'!U6)," г.")</f>
        <v>Остаток на 31.12.2021 г.</v>
      </c>
      <c r="D78" s="34">
        <v>200</v>
      </c>
      <c r="E78" s="389">
        <f>'прил 1'!I61</f>
        <v>179</v>
      </c>
      <c r="F78" s="389"/>
      <c r="G78" s="397">
        <f>'прил 1'!I62</f>
        <v>0</v>
      </c>
      <c r="H78" s="397"/>
      <c r="I78" s="397">
        <f>'прил 1'!I63</f>
        <v>0</v>
      </c>
      <c r="J78" s="397"/>
      <c r="K78" s="389">
        <f>'прил 1'!I64</f>
        <v>0</v>
      </c>
      <c r="L78" s="389"/>
      <c r="M78" s="389">
        <f>'прил 1'!I65</f>
        <v>817</v>
      </c>
      <c r="N78" s="389"/>
      <c r="O78" s="389">
        <f>'прил 1'!I66</f>
        <v>339</v>
      </c>
      <c r="P78" s="389"/>
      <c r="Q78" s="376">
        <f>'прил 1'!I67</f>
        <v>0</v>
      </c>
      <c r="R78" s="377"/>
      <c r="S78" s="376">
        <f>SUM(E78,K78:R78)-G78-I78</f>
        <v>1335</v>
      </c>
      <c r="T78" s="377"/>
      <c r="U78" s="31"/>
      <c r="W78" s="350" t="str">
        <f>IF(K78=AD78," ",IF(K78&lt;AD78,CONCATENATE("Данные стр.140-190 гр.6 превышают на ",AC78," данные в стр.200 гр.6. Необходимо проверить заполнение строк стр.140-190."),CONCATENATE("Данные стр.140-190 гр.6 меньше на ",AC78," данных в стр.140 гр.6. Необходимо проверить заполнение строк стр.140-190.")))</f>
        <v> </v>
      </c>
      <c r="X78" s="350"/>
      <c r="Y78" s="350"/>
      <c r="Z78" s="350"/>
      <c r="AA78" s="350"/>
      <c r="AB78" s="350"/>
      <c r="AC78" s="118">
        <f>ABS(K78-AD78)</f>
        <v>0</v>
      </c>
      <c r="AD78" s="118">
        <f>K51+K53-K64+K75+K76+K77</f>
        <v>0</v>
      </c>
      <c r="AE78" s="30">
        <v>6</v>
      </c>
    </row>
    <row r="79" spans="2:29" ht="13.5">
      <c r="B79" s="31"/>
      <c r="C79" s="31"/>
      <c r="D79" s="31"/>
      <c r="E79" s="396"/>
      <c r="F79" s="396"/>
      <c r="G79" s="396"/>
      <c r="H79" s="396"/>
      <c r="I79" s="396"/>
      <c r="J79" s="396"/>
      <c r="K79" s="396"/>
      <c r="L79" s="396"/>
      <c r="M79" s="396"/>
      <c r="N79" s="396"/>
      <c r="O79" s="396"/>
      <c r="P79" s="396"/>
      <c r="Q79" s="396"/>
      <c r="R79" s="396"/>
      <c r="S79" s="396"/>
      <c r="T79" s="396"/>
      <c r="U79" s="31"/>
      <c r="W79" s="350"/>
      <c r="X79" s="350"/>
      <c r="Y79" s="350"/>
      <c r="Z79" s="350"/>
      <c r="AA79" s="350"/>
      <c r="AB79" s="350"/>
      <c r="AC79" s="68"/>
    </row>
    <row r="80" spans="2:31" ht="13.5" customHeight="1">
      <c r="B80" s="31"/>
      <c r="C80" s="390" t="s">
        <v>61</v>
      </c>
      <c r="D80" s="390"/>
      <c r="E80" s="47"/>
      <c r="F80" s="392"/>
      <c r="G80" s="392"/>
      <c r="H80" s="392"/>
      <c r="I80" s="392"/>
      <c r="J80" s="31"/>
      <c r="K80" s="392" t="str">
        <f>IF('прил 1'!I98=0," ",'прил 1'!I98)</f>
        <v>М. В. Максимов</v>
      </c>
      <c r="L80" s="392"/>
      <c r="M80" s="392"/>
      <c r="N80" s="392"/>
      <c r="O80" s="392"/>
      <c r="P80" s="392"/>
      <c r="Q80" s="31"/>
      <c r="R80" s="31"/>
      <c r="S80" s="31"/>
      <c r="T80" s="31"/>
      <c r="U80" s="31"/>
      <c r="W80" s="350" t="str">
        <f>IF(M78=AD80," ",IF(M78&lt;AD80,CONCATENATE("Данные стр.140-190 гр.7 превышают на ",AC80," данные в стр.200 гр.7. Необходимо проверить заполнение строк стр.140-190."),CONCATENATE("Данные стр.140-190 гр.7 меньше на ",AC80," данных в стр.140 гр.7. Необходимо проверить заполнение строк стр.140-190.")))</f>
        <v> </v>
      </c>
      <c r="X80" s="350"/>
      <c r="Y80" s="350"/>
      <c r="Z80" s="350"/>
      <c r="AA80" s="350"/>
      <c r="AB80" s="350"/>
      <c r="AC80" s="118">
        <f>ABS(M78-AD80)</f>
        <v>0</v>
      </c>
      <c r="AD80" s="118">
        <f>M51+M53-M64+M75+M76+M77</f>
        <v>817</v>
      </c>
      <c r="AE80" s="30">
        <v>7</v>
      </c>
    </row>
    <row r="81" spans="2:29" s="81" customFormat="1" ht="12" customHeight="1">
      <c r="B81" s="79"/>
      <c r="C81" s="80" t="s">
        <v>64</v>
      </c>
      <c r="D81" s="80"/>
      <c r="E81" s="80"/>
      <c r="F81" s="388" t="s">
        <v>63</v>
      </c>
      <c r="G81" s="388"/>
      <c r="H81" s="388"/>
      <c r="I81" s="388"/>
      <c r="J81" s="79"/>
      <c r="K81" s="391" t="s">
        <v>59</v>
      </c>
      <c r="L81" s="391"/>
      <c r="M81" s="391"/>
      <c r="N81" s="391"/>
      <c r="O81" s="391"/>
      <c r="P81" s="391"/>
      <c r="Q81" s="79"/>
      <c r="R81" s="79"/>
      <c r="S81" s="79"/>
      <c r="T81" s="79"/>
      <c r="U81" s="79"/>
      <c r="W81" s="350"/>
      <c r="X81" s="350"/>
      <c r="Y81" s="350"/>
      <c r="Z81" s="350"/>
      <c r="AA81" s="350"/>
      <c r="AB81" s="350"/>
      <c r="AC81" s="154"/>
    </row>
    <row r="82" spans="2:31" ht="13.5" customHeight="1">
      <c r="B82" s="31"/>
      <c r="C82" s="390" t="s">
        <v>62</v>
      </c>
      <c r="D82" s="390"/>
      <c r="E82" s="47"/>
      <c r="F82" s="392"/>
      <c r="G82" s="392"/>
      <c r="H82" s="392"/>
      <c r="I82" s="392"/>
      <c r="J82" s="31"/>
      <c r="K82" s="392" t="str">
        <f>IF('прил 1'!I100=0," ",'прил 1'!I100)</f>
        <v>Т. В. Бельская</v>
      </c>
      <c r="L82" s="392"/>
      <c r="M82" s="392"/>
      <c r="N82" s="392"/>
      <c r="O82" s="392"/>
      <c r="P82" s="392"/>
      <c r="Q82" s="31"/>
      <c r="R82" s="31"/>
      <c r="S82" s="31"/>
      <c r="T82" s="31"/>
      <c r="U82" s="31"/>
      <c r="W82" s="350" t="str">
        <f>IF(O78=AD82," ",IF(O78&lt;AD82,CONCATENATE("Данные стр.140-190 гр.8 превышают на ",AC82," данные в стр.200 гр.8. Необходимо проверить заполнение строк стр.140-190."),CONCATENATE("Данные стр.140-190 гр.8 меньше на ",AC82," данных в стр.140 гр.8. Необходимо проверить заполнение строк стр.140-190.")))</f>
        <v> </v>
      </c>
      <c r="X82" s="350"/>
      <c r="Y82" s="350"/>
      <c r="Z82" s="350"/>
      <c r="AA82" s="350"/>
      <c r="AB82" s="350"/>
      <c r="AC82" s="118">
        <f>ABS(O78-AD82)</f>
        <v>0</v>
      </c>
      <c r="AD82" s="118">
        <f>O51+O53-O64+O75+O76+O77</f>
        <v>339</v>
      </c>
      <c r="AE82" s="30">
        <v>8</v>
      </c>
    </row>
    <row r="83" spans="2:29" s="84" customFormat="1" ht="12" customHeight="1">
      <c r="B83" s="82"/>
      <c r="C83" s="83"/>
      <c r="D83" s="83"/>
      <c r="E83" s="83"/>
      <c r="F83" s="388" t="s">
        <v>63</v>
      </c>
      <c r="G83" s="388"/>
      <c r="H83" s="388"/>
      <c r="I83" s="388"/>
      <c r="J83" s="82"/>
      <c r="K83" s="391" t="s">
        <v>59</v>
      </c>
      <c r="L83" s="391"/>
      <c r="M83" s="391"/>
      <c r="N83" s="391"/>
      <c r="O83" s="391"/>
      <c r="P83" s="391"/>
      <c r="Q83" s="82"/>
      <c r="R83" s="82"/>
      <c r="S83" s="82"/>
      <c r="T83" s="82"/>
      <c r="U83" s="82"/>
      <c r="W83" s="350"/>
      <c r="X83" s="350"/>
      <c r="Y83" s="350"/>
      <c r="Z83" s="350"/>
      <c r="AA83" s="350"/>
      <c r="AB83" s="350"/>
      <c r="AC83" s="155"/>
    </row>
    <row r="84" spans="2:31" ht="13.5" customHeight="1">
      <c r="B84" s="31"/>
      <c r="C84" s="85">
        <f ca="1">TODAY()</f>
        <v>44666</v>
      </c>
      <c r="D84" s="86"/>
      <c r="E84" s="31"/>
      <c r="F84" s="31"/>
      <c r="G84" s="31"/>
      <c r="H84" s="31"/>
      <c r="I84" s="31"/>
      <c r="J84" s="31"/>
      <c r="K84" s="31"/>
      <c r="L84" s="31"/>
      <c r="M84" s="31"/>
      <c r="N84" s="31"/>
      <c r="O84" s="31"/>
      <c r="P84" s="31"/>
      <c r="Q84" s="31"/>
      <c r="R84" s="31"/>
      <c r="S84" s="31"/>
      <c r="T84" s="31"/>
      <c r="U84" s="31"/>
      <c r="W84" s="350" t="str">
        <f>IF(Q78=AD84," ",IF(Q78&lt;AD84,CONCATENATE("Данные стр.140-190 гр.9 превышают на ",AC84," данные в стр.200 гр.9. Необходимо проверить заполнение строк стр.140-190."),CONCATENATE("Данные стр.140-190 гр.9 меньше на ",AC84," данных в стр.140 гр.9. Необходимо проверить заполнение строк стр.140-190.")))</f>
        <v> </v>
      </c>
      <c r="X84" s="350"/>
      <c r="Y84" s="350"/>
      <c r="Z84" s="350"/>
      <c r="AA84" s="350"/>
      <c r="AB84" s="350"/>
      <c r="AC84" s="118">
        <f>ABS(Q78-AD84)</f>
        <v>0</v>
      </c>
      <c r="AD84" s="118">
        <f>Q51+Q53-Q64+Q75+Q76+Q77</f>
        <v>0</v>
      </c>
      <c r="AE84" s="30">
        <v>9</v>
      </c>
    </row>
    <row r="85" spans="2:29" ht="13.5">
      <c r="B85" s="31"/>
      <c r="C85" s="31"/>
      <c r="D85" s="31"/>
      <c r="E85" s="31"/>
      <c r="F85" s="31"/>
      <c r="G85" s="31"/>
      <c r="H85" s="31"/>
      <c r="I85" s="31"/>
      <c r="J85" s="31"/>
      <c r="K85" s="31"/>
      <c r="L85" s="31"/>
      <c r="M85" s="31"/>
      <c r="N85" s="31"/>
      <c r="O85" s="31"/>
      <c r="P85" s="31"/>
      <c r="Q85" s="31"/>
      <c r="R85" s="31"/>
      <c r="S85" s="31"/>
      <c r="T85" s="31"/>
      <c r="U85" s="31"/>
      <c r="W85" s="350"/>
      <c r="X85" s="350"/>
      <c r="Y85" s="350"/>
      <c r="Z85" s="350"/>
      <c r="AA85" s="350"/>
      <c r="AB85" s="350"/>
      <c r="AC85" s="68"/>
    </row>
    <row r="86" spans="2:29" ht="6" customHeight="1">
      <c r="B86" s="31"/>
      <c r="C86" s="31"/>
      <c r="D86" s="31"/>
      <c r="E86" s="31"/>
      <c r="F86" s="31"/>
      <c r="G86" s="31"/>
      <c r="H86" s="31"/>
      <c r="I86" s="31"/>
      <c r="J86" s="31"/>
      <c r="K86" s="31"/>
      <c r="L86" s="31"/>
      <c r="M86" s="31"/>
      <c r="N86" s="31"/>
      <c r="O86" s="31"/>
      <c r="P86" s="31"/>
      <c r="Q86" s="31"/>
      <c r="R86" s="31"/>
      <c r="S86" s="31"/>
      <c r="T86" s="31"/>
      <c r="U86" s="31"/>
      <c r="W86" s="68"/>
      <c r="X86" s="68"/>
      <c r="Y86" s="68"/>
      <c r="Z86" s="68"/>
      <c r="AA86" s="68"/>
      <c r="AB86" s="68"/>
      <c r="AC86" s="68"/>
    </row>
    <row r="87" spans="23:29" ht="13.5">
      <c r="W87" s="68"/>
      <c r="X87" s="68"/>
      <c r="Y87" s="68"/>
      <c r="Z87" s="68"/>
      <c r="AA87" s="68"/>
      <c r="AB87" s="68"/>
      <c r="AC87" s="68"/>
    </row>
    <row r="88" spans="23:29" ht="13.5">
      <c r="W88" s="68"/>
      <c r="X88" s="68"/>
      <c r="Y88" s="68"/>
      <c r="Z88" s="68"/>
      <c r="AA88" s="68"/>
      <c r="AB88" s="68"/>
      <c r="AC88" s="68"/>
    </row>
    <row r="89" spans="23:29" ht="13.5">
      <c r="W89" s="68"/>
      <c r="X89" s="68"/>
      <c r="Y89" s="68"/>
      <c r="Z89" s="68"/>
      <c r="AA89" s="68"/>
      <c r="AB89" s="68"/>
      <c r="AC89" s="68"/>
    </row>
    <row r="90" spans="23:29" ht="13.5">
      <c r="W90" s="68"/>
      <c r="X90" s="68"/>
      <c r="Y90" s="68"/>
      <c r="Z90" s="68"/>
      <c r="AA90" s="68"/>
      <c r="AB90" s="68"/>
      <c r="AC90" s="68"/>
    </row>
    <row r="91" spans="23:29" ht="13.5">
      <c r="W91" s="68"/>
      <c r="X91" s="68"/>
      <c r="Y91" s="68"/>
      <c r="Z91" s="68"/>
      <c r="AA91" s="68"/>
      <c r="AB91" s="68"/>
      <c r="AC91" s="68"/>
    </row>
    <row r="92" spans="23:29" ht="13.5">
      <c r="W92" s="68"/>
      <c r="X92" s="68"/>
      <c r="Y92" s="68"/>
      <c r="Z92" s="68"/>
      <c r="AA92" s="68"/>
      <c r="AB92" s="68"/>
      <c r="AC92" s="68"/>
    </row>
    <row r="93" spans="23:29" ht="13.5">
      <c r="W93" s="68"/>
      <c r="X93" s="68"/>
      <c r="Y93" s="68"/>
      <c r="Z93" s="68"/>
      <c r="AA93" s="68"/>
      <c r="AB93" s="68"/>
      <c r="AC93" s="68"/>
    </row>
    <row r="94" spans="23:29" ht="13.5">
      <c r="W94" s="68"/>
      <c r="X94" s="68"/>
      <c r="Y94" s="68"/>
      <c r="Z94" s="68"/>
      <c r="AA94" s="68"/>
      <c r="AB94" s="68"/>
      <c r="AC94" s="68"/>
    </row>
    <row r="95" spans="23:29" ht="13.5">
      <c r="W95" s="68"/>
      <c r="X95" s="68"/>
      <c r="Y95" s="68"/>
      <c r="Z95" s="68"/>
      <c r="AA95" s="68"/>
      <c r="AB95" s="68"/>
      <c r="AC95" s="68"/>
    </row>
    <row r="96" spans="23:29" ht="13.5">
      <c r="W96" s="68"/>
      <c r="X96" s="68"/>
      <c r="Y96" s="68"/>
      <c r="Z96" s="68"/>
      <c r="AA96" s="68"/>
      <c r="AB96" s="68"/>
      <c r="AC96" s="68"/>
    </row>
    <row r="97" spans="23:29" ht="13.5">
      <c r="W97" s="68"/>
      <c r="X97" s="68"/>
      <c r="Y97" s="68"/>
      <c r="Z97" s="68"/>
      <c r="AA97" s="68"/>
      <c r="AB97" s="68"/>
      <c r="AC97" s="68"/>
    </row>
    <row r="98" spans="23:29" ht="13.5">
      <c r="W98" s="68"/>
      <c r="X98" s="68"/>
      <c r="Y98" s="68"/>
      <c r="Z98" s="68"/>
      <c r="AA98" s="68"/>
      <c r="AB98" s="68"/>
      <c r="AC98" s="68"/>
    </row>
    <row r="99" spans="23:29" ht="13.5">
      <c r="W99" s="68"/>
      <c r="X99" s="68"/>
      <c r="Y99" s="68"/>
      <c r="Z99" s="68"/>
      <c r="AA99" s="68"/>
      <c r="AB99" s="68"/>
      <c r="AC99" s="68"/>
    </row>
    <row r="100" spans="23:29" ht="13.5">
      <c r="W100" s="68"/>
      <c r="X100" s="68"/>
      <c r="Y100" s="68"/>
      <c r="Z100" s="68"/>
      <c r="AA100" s="68"/>
      <c r="AB100" s="68"/>
      <c r="AC100" s="68"/>
    </row>
    <row r="101" spans="23:29" ht="13.5">
      <c r="W101" s="68"/>
      <c r="X101" s="68"/>
      <c r="Y101" s="68"/>
      <c r="Z101" s="68"/>
      <c r="AA101" s="68"/>
      <c r="AB101" s="68"/>
      <c r="AC101" s="68"/>
    </row>
    <row r="102" spans="23:29" ht="13.5">
      <c r="W102" s="68"/>
      <c r="X102" s="68"/>
      <c r="Y102" s="68"/>
      <c r="Z102" s="68"/>
      <c r="AA102" s="68"/>
      <c r="AB102" s="68"/>
      <c r="AC102" s="68"/>
    </row>
    <row r="103" spans="23:29" ht="13.5">
      <c r="W103" s="68"/>
      <c r="X103" s="68"/>
      <c r="Y103" s="68"/>
      <c r="Z103" s="68"/>
      <c r="AA103" s="68"/>
      <c r="AB103" s="68"/>
      <c r="AC103" s="68"/>
    </row>
    <row r="104" spans="23:29" ht="13.5">
      <c r="W104" s="68"/>
      <c r="X104" s="68"/>
      <c r="Y104" s="68"/>
      <c r="Z104" s="68"/>
      <c r="AA104" s="68"/>
      <c r="AB104" s="68"/>
      <c r="AC104" s="68"/>
    </row>
    <row r="105" spans="23:29" ht="13.5">
      <c r="W105" s="68"/>
      <c r="X105" s="68"/>
      <c r="Y105" s="68"/>
      <c r="Z105" s="68"/>
      <c r="AA105" s="68"/>
      <c r="AB105" s="68"/>
      <c r="AC105" s="68"/>
    </row>
    <row r="106" spans="23:29" ht="13.5">
      <c r="W106" s="68"/>
      <c r="X106" s="68"/>
      <c r="Y106" s="68"/>
      <c r="Z106" s="68"/>
      <c r="AA106" s="68"/>
      <c r="AB106" s="68"/>
      <c r="AC106" s="68"/>
    </row>
    <row r="107" spans="23:29" ht="13.5">
      <c r="W107" s="68"/>
      <c r="X107" s="68"/>
      <c r="Y107" s="68"/>
      <c r="Z107" s="68"/>
      <c r="AA107" s="68"/>
      <c r="AB107" s="68"/>
      <c r="AC107" s="68"/>
    </row>
    <row r="108" spans="23:29" ht="13.5">
      <c r="W108" s="68"/>
      <c r="X108" s="68"/>
      <c r="Y108" s="68"/>
      <c r="Z108" s="68"/>
      <c r="AA108" s="68"/>
      <c r="AB108" s="68"/>
      <c r="AC108" s="68"/>
    </row>
    <row r="109" spans="23:29" ht="13.5">
      <c r="W109" s="68"/>
      <c r="X109" s="68"/>
      <c r="Y109" s="68"/>
      <c r="Z109" s="68"/>
      <c r="AA109" s="68"/>
      <c r="AB109" s="68"/>
      <c r="AC109" s="68"/>
    </row>
    <row r="110" spans="23:29" ht="13.5">
      <c r="W110" s="68"/>
      <c r="X110" s="68"/>
      <c r="Y110" s="68"/>
      <c r="Z110" s="68"/>
      <c r="AA110" s="68"/>
      <c r="AB110" s="68"/>
      <c r="AC110" s="68"/>
    </row>
    <row r="111" spans="23:29" ht="13.5">
      <c r="W111" s="68"/>
      <c r="X111" s="68"/>
      <c r="Y111" s="68"/>
      <c r="Z111" s="68"/>
      <c r="AA111" s="68"/>
      <c r="AB111" s="68"/>
      <c r="AC111" s="68"/>
    </row>
    <row r="112" spans="23:29" ht="13.5">
      <c r="W112" s="68"/>
      <c r="X112" s="68"/>
      <c r="Y112" s="68"/>
      <c r="Z112" s="68"/>
      <c r="AA112" s="68"/>
      <c r="AB112" s="68"/>
      <c r="AC112" s="68"/>
    </row>
  </sheetData>
  <sheetProtection/>
  <mergeCells count="573">
    <mergeCell ref="S71:T71"/>
    <mergeCell ref="S70:T70"/>
    <mergeCell ref="S78:T78"/>
    <mergeCell ref="W20:Y20"/>
    <mergeCell ref="S73:T73"/>
    <mergeCell ref="S68:T68"/>
    <mergeCell ref="S67:T67"/>
    <mergeCell ref="S61:T61"/>
    <mergeCell ref="S44:T44"/>
    <mergeCell ref="S38:T38"/>
    <mergeCell ref="K3:T3"/>
    <mergeCell ref="S77:T77"/>
    <mergeCell ref="Q77:R77"/>
    <mergeCell ref="K77:L77"/>
    <mergeCell ref="M77:N77"/>
    <mergeCell ref="Q79:R79"/>
    <mergeCell ref="O76:P76"/>
    <mergeCell ref="M76:N76"/>
    <mergeCell ref="M70:N70"/>
    <mergeCell ref="M73:N73"/>
    <mergeCell ref="M75:N75"/>
    <mergeCell ref="Q70:R70"/>
    <mergeCell ref="S79:T79"/>
    <mergeCell ref="W33:AC35"/>
    <mergeCell ref="Q75:R75"/>
    <mergeCell ref="O75:P75"/>
    <mergeCell ref="S75:T75"/>
    <mergeCell ref="Q73:R73"/>
    <mergeCell ref="S74:T74"/>
    <mergeCell ref="S72:T72"/>
    <mergeCell ref="Q62:R62"/>
    <mergeCell ref="O60:P60"/>
    <mergeCell ref="K81:P81"/>
    <mergeCell ref="E79:F79"/>
    <mergeCell ref="I79:J79"/>
    <mergeCell ref="G79:H79"/>
    <mergeCell ref="G78:H78"/>
    <mergeCell ref="I78:J78"/>
    <mergeCell ref="Q74:R74"/>
    <mergeCell ref="O73:P73"/>
    <mergeCell ref="I76:J76"/>
    <mergeCell ref="W17:Y17"/>
    <mergeCell ref="K79:L79"/>
    <mergeCell ref="M79:N79"/>
    <mergeCell ref="O79:P79"/>
    <mergeCell ref="O77:P77"/>
    <mergeCell ref="Q78:R78"/>
    <mergeCell ref="M74:N74"/>
    <mergeCell ref="O70:P70"/>
    <mergeCell ref="O62:P62"/>
    <mergeCell ref="O74:P74"/>
    <mergeCell ref="K74:L74"/>
    <mergeCell ref="K76:L76"/>
    <mergeCell ref="G75:H75"/>
    <mergeCell ref="I75:J75"/>
    <mergeCell ref="K82:P82"/>
    <mergeCell ref="M78:N78"/>
    <mergeCell ref="O78:P78"/>
    <mergeCell ref="I74:J74"/>
    <mergeCell ref="G76:H76"/>
    <mergeCell ref="C80:D80"/>
    <mergeCell ref="K80:P80"/>
    <mergeCell ref="K75:L75"/>
    <mergeCell ref="E76:F76"/>
    <mergeCell ref="F82:I82"/>
    <mergeCell ref="F81:I81"/>
    <mergeCell ref="E77:F77"/>
    <mergeCell ref="G77:H77"/>
    <mergeCell ref="I77:J77"/>
    <mergeCell ref="F80:I80"/>
    <mergeCell ref="F83:I83"/>
    <mergeCell ref="E78:F78"/>
    <mergeCell ref="C82:D82"/>
    <mergeCell ref="E75:F75"/>
    <mergeCell ref="I73:J73"/>
    <mergeCell ref="K73:L73"/>
    <mergeCell ref="E74:F74"/>
    <mergeCell ref="G74:H74"/>
    <mergeCell ref="K83:P83"/>
    <mergeCell ref="K78:L78"/>
    <mergeCell ref="K71:L71"/>
    <mergeCell ref="Q72:R72"/>
    <mergeCell ref="I71:J71"/>
    <mergeCell ref="I72:J72"/>
    <mergeCell ref="K72:L72"/>
    <mergeCell ref="M72:N72"/>
    <mergeCell ref="O72:P72"/>
    <mergeCell ref="M71:N71"/>
    <mergeCell ref="Q71:R71"/>
    <mergeCell ref="O71:P71"/>
    <mergeCell ref="E73:F73"/>
    <mergeCell ref="G73:H73"/>
    <mergeCell ref="G72:H72"/>
    <mergeCell ref="E71:F71"/>
    <mergeCell ref="G71:H71"/>
    <mergeCell ref="E70:F70"/>
    <mergeCell ref="G70:H70"/>
    <mergeCell ref="E72:F72"/>
    <mergeCell ref="Q69:R69"/>
    <mergeCell ref="S69:T69"/>
    <mergeCell ref="M69:N69"/>
    <mergeCell ref="O69:P69"/>
    <mergeCell ref="E69:F69"/>
    <mergeCell ref="G69:H69"/>
    <mergeCell ref="Q65:R65"/>
    <mergeCell ref="S65:T65"/>
    <mergeCell ref="Q66:R66"/>
    <mergeCell ref="S66:T66"/>
    <mergeCell ref="M67:N67"/>
    <mergeCell ref="O67:P67"/>
    <mergeCell ref="M66:N66"/>
    <mergeCell ref="O66:P66"/>
    <mergeCell ref="M65:N65"/>
    <mergeCell ref="O65:P65"/>
    <mergeCell ref="O64:P64"/>
    <mergeCell ref="I70:J70"/>
    <mergeCell ref="K70:L70"/>
    <mergeCell ref="I69:J69"/>
    <mergeCell ref="K69:L69"/>
    <mergeCell ref="I67:J67"/>
    <mergeCell ref="K67:L67"/>
    <mergeCell ref="M68:N68"/>
    <mergeCell ref="O68:P68"/>
    <mergeCell ref="Q68:R68"/>
    <mergeCell ref="E68:F68"/>
    <mergeCell ref="G68:H68"/>
    <mergeCell ref="E66:F66"/>
    <mergeCell ref="G66:H66"/>
    <mergeCell ref="E67:F67"/>
    <mergeCell ref="G67:H67"/>
    <mergeCell ref="I62:J62"/>
    <mergeCell ref="K62:L62"/>
    <mergeCell ref="I66:J66"/>
    <mergeCell ref="K66:L66"/>
    <mergeCell ref="M63:N63"/>
    <mergeCell ref="O63:P63"/>
    <mergeCell ref="I64:J64"/>
    <mergeCell ref="K64:L64"/>
    <mergeCell ref="I65:J65"/>
    <mergeCell ref="K65:L65"/>
    <mergeCell ref="M61:N61"/>
    <mergeCell ref="O61:P61"/>
    <mergeCell ref="M62:N62"/>
    <mergeCell ref="Q67:R67"/>
    <mergeCell ref="S63:T63"/>
    <mergeCell ref="S62:T62"/>
    <mergeCell ref="Q61:R61"/>
    <mergeCell ref="Q63:R63"/>
    <mergeCell ref="Q64:R64"/>
    <mergeCell ref="M64:N64"/>
    <mergeCell ref="E63:F63"/>
    <mergeCell ref="G63:H63"/>
    <mergeCell ref="I63:J63"/>
    <mergeCell ref="K63:L63"/>
    <mergeCell ref="I68:J68"/>
    <mergeCell ref="K68:L68"/>
    <mergeCell ref="E65:F65"/>
    <mergeCell ref="G65:H65"/>
    <mergeCell ref="E64:F64"/>
    <mergeCell ref="G64:H64"/>
    <mergeCell ref="E62:F62"/>
    <mergeCell ref="G62:H62"/>
    <mergeCell ref="M60:N60"/>
    <mergeCell ref="K60:L60"/>
    <mergeCell ref="E61:F61"/>
    <mergeCell ref="G61:H61"/>
    <mergeCell ref="I61:J61"/>
    <mergeCell ref="K61:L61"/>
    <mergeCell ref="E60:F60"/>
    <mergeCell ref="I60:J60"/>
    <mergeCell ref="Q59:R59"/>
    <mergeCell ref="Q57:R57"/>
    <mergeCell ref="M58:N58"/>
    <mergeCell ref="O58:P58"/>
    <mergeCell ref="Q58:R58"/>
    <mergeCell ref="O59:P59"/>
    <mergeCell ref="M57:N57"/>
    <mergeCell ref="O57:P57"/>
    <mergeCell ref="K56:L56"/>
    <mergeCell ref="M56:N56"/>
    <mergeCell ref="M55:N55"/>
    <mergeCell ref="O55:P55"/>
    <mergeCell ref="I59:J59"/>
    <mergeCell ref="K59:L59"/>
    <mergeCell ref="K58:L58"/>
    <mergeCell ref="M59:N59"/>
    <mergeCell ref="O56:P56"/>
    <mergeCell ref="K57:L57"/>
    <mergeCell ref="Q55:R55"/>
    <mergeCell ref="M52:N52"/>
    <mergeCell ref="O49:P49"/>
    <mergeCell ref="O52:P52"/>
    <mergeCell ref="Q52:R52"/>
    <mergeCell ref="Q49:R49"/>
    <mergeCell ref="M49:N49"/>
    <mergeCell ref="M54:N54"/>
    <mergeCell ref="M51:N51"/>
    <mergeCell ref="O51:P51"/>
    <mergeCell ref="M50:N50"/>
    <mergeCell ref="O50:P50"/>
    <mergeCell ref="Q50:R50"/>
    <mergeCell ref="M53:N53"/>
    <mergeCell ref="O53:P53"/>
    <mergeCell ref="M42:N42"/>
    <mergeCell ref="Q47:R47"/>
    <mergeCell ref="M45:N45"/>
    <mergeCell ref="Q46:R46"/>
    <mergeCell ref="M48:N48"/>
    <mergeCell ref="M40:N40"/>
    <mergeCell ref="O40:P40"/>
    <mergeCell ref="O54:P54"/>
    <mergeCell ref="S52:T52"/>
    <mergeCell ref="Q45:R45"/>
    <mergeCell ref="Q51:R51"/>
    <mergeCell ref="S51:T51"/>
    <mergeCell ref="S53:T53"/>
    <mergeCell ref="M43:N43"/>
    <mergeCell ref="M47:N47"/>
    <mergeCell ref="O48:P48"/>
    <mergeCell ref="M44:N44"/>
    <mergeCell ref="O43:P43"/>
    <mergeCell ref="M46:N46"/>
    <mergeCell ref="Q48:R48"/>
    <mergeCell ref="O46:P46"/>
    <mergeCell ref="O45:P45"/>
    <mergeCell ref="O47:P47"/>
    <mergeCell ref="O39:P39"/>
    <mergeCell ref="O42:P42"/>
    <mergeCell ref="O44:P44"/>
    <mergeCell ref="Q39:R39"/>
    <mergeCell ref="S40:T40"/>
    <mergeCell ref="O41:P41"/>
    <mergeCell ref="Q41:R41"/>
    <mergeCell ref="S39:T39"/>
    <mergeCell ref="S43:T43"/>
    <mergeCell ref="M39:N39"/>
    <mergeCell ref="S41:T41"/>
    <mergeCell ref="Q38:R38"/>
    <mergeCell ref="M41:N41"/>
    <mergeCell ref="Q40:R40"/>
    <mergeCell ref="S45:T45"/>
    <mergeCell ref="Q42:R42"/>
    <mergeCell ref="S42:T42"/>
    <mergeCell ref="Q44:R44"/>
    <mergeCell ref="Q43:R43"/>
    <mergeCell ref="O36:P36"/>
    <mergeCell ref="Q37:R37"/>
    <mergeCell ref="S37:T37"/>
    <mergeCell ref="M38:N38"/>
    <mergeCell ref="O38:P38"/>
    <mergeCell ref="M37:N37"/>
    <mergeCell ref="O37:P37"/>
    <mergeCell ref="Q36:R36"/>
    <mergeCell ref="O33:P33"/>
    <mergeCell ref="Q32:R32"/>
    <mergeCell ref="S36:T36"/>
    <mergeCell ref="Q33:R33"/>
    <mergeCell ref="S33:T33"/>
    <mergeCell ref="Q34:R34"/>
    <mergeCell ref="S34:T34"/>
    <mergeCell ref="Q35:R35"/>
    <mergeCell ref="S35:T35"/>
    <mergeCell ref="O35:P35"/>
    <mergeCell ref="O32:P32"/>
    <mergeCell ref="K29:L29"/>
    <mergeCell ref="I28:J28"/>
    <mergeCell ref="K31:L31"/>
    <mergeCell ref="S32:T32"/>
    <mergeCell ref="Q31:R31"/>
    <mergeCell ref="S31:T31"/>
    <mergeCell ref="O29:P29"/>
    <mergeCell ref="M29:N29"/>
    <mergeCell ref="K25:L25"/>
    <mergeCell ref="I33:J33"/>
    <mergeCell ref="K33:L33"/>
    <mergeCell ref="M34:N34"/>
    <mergeCell ref="I29:J29"/>
    <mergeCell ref="M32:N32"/>
    <mergeCell ref="M33:N33"/>
    <mergeCell ref="I27:J27"/>
    <mergeCell ref="K24:L24"/>
    <mergeCell ref="I23:J23"/>
    <mergeCell ref="O34:P34"/>
    <mergeCell ref="E27:F27"/>
    <mergeCell ref="G27:H27"/>
    <mergeCell ref="O24:P24"/>
    <mergeCell ref="E26:F26"/>
    <mergeCell ref="G26:H26"/>
    <mergeCell ref="G29:H29"/>
    <mergeCell ref="I25:J25"/>
    <mergeCell ref="E21:F21"/>
    <mergeCell ref="G20:H20"/>
    <mergeCell ref="K21:L21"/>
    <mergeCell ref="I21:J21"/>
    <mergeCell ref="O22:P22"/>
    <mergeCell ref="G24:H24"/>
    <mergeCell ref="E23:F23"/>
    <mergeCell ref="G23:H23"/>
    <mergeCell ref="G21:H21"/>
    <mergeCell ref="M21:N21"/>
    <mergeCell ref="O21:P21"/>
    <mergeCell ref="Q19:R19"/>
    <mergeCell ref="Q21:R21"/>
    <mergeCell ref="O20:P20"/>
    <mergeCell ref="I26:J26"/>
    <mergeCell ref="K26:L26"/>
    <mergeCell ref="M26:N26"/>
    <mergeCell ref="I20:J20"/>
    <mergeCell ref="I24:J24"/>
    <mergeCell ref="O26:P26"/>
    <mergeCell ref="G19:H19"/>
    <mergeCell ref="I19:J19"/>
    <mergeCell ref="K19:L19"/>
    <mergeCell ref="G18:H18"/>
    <mergeCell ref="Q20:R20"/>
    <mergeCell ref="K20:L20"/>
    <mergeCell ref="M19:N19"/>
    <mergeCell ref="O19:P19"/>
    <mergeCell ref="M20:N20"/>
    <mergeCell ref="M17:N17"/>
    <mergeCell ref="E17:F17"/>
    <mergeCell ref="G17:H17"/>
    <mergeCell ref="E18:F18"/>
    <mergeCell ref="I17:J17"/>
    <mergeCell ref="K17:L17"/>
    <mergeCell ref="K18:L18"/>
    <mergeCell ref="M18:N18"/>
    <mergeCell ref="I18:J18"/>
    <mergeCell ref="G15:H15"/>
    <mergeCell ref="I15:J15"/>
    <mergeCell ref="Q16:R16"/>
    <mergeCell ref="K15:L15"/>
    <mergeCell ref="K16:L16"/>
    <mergeCell ref="O16:P16"/>
    <mergeCell ref="Q15:R15"/>
    <mergeCell ref="M15:N15"/>
    <mergeCell ref="M16:N16"/>
    <mergeCell ref="S15:T15"/>
    <mergeCell ref="O15:P15"/>
    <mergeCell ref="S18:T18"/>
    <mergeCell ref="O17:P17"/>
    <mergeCell ref="S17:T17"/>
    <mergeCell ref="Q18:R18"/>
    <mergeCell ref="Q17:R17"/>
    <mergeCell ref="O18:P18"/>
    <mergeCell ref="C4:T4"/>
    <mergeCell ref="F7:T7"/>
    <mergeCell ref="F8:T8"/>
    <mergeCell ref="H5:I5"/>
    <mergeCell ref="J5:N5"/>
    <mergeCell ref="C6:I6"/>
    <mergeCell ref="E5:F5"/>
    <mergeCell ref="C7:E7"/>
    <mergeCell ref="C8:E8"/>
    <mergeCell ref="C9:E9"/>
    <mergeCell ref="C10:E10"/>
    <mergeCell ref="E15:F15"/>
    <mergeCell ref="C13:E13"/>
    <mergeCell ref="C12:E12"/>
    <mergeCell ref="F9:T9"/>
    <mergeCell ref="F10:T10"/>
    <mergeCell ref="F11:T11"/>
    <mergeCell ref="F12:T12"/>
    <mergeCell ref="C11:E11"/>
    <mergeCell ref="E51:F51"/>
    <mergeCell ref="E50:F50"/>
    <mergeCell ref="E49:F49"/>
    <mergeCell ref="E32:F32"/>
    <mergeCell ref="E30:F30"/>
    <mergeCell ref="E48:F48"/>
    <mergeCell ref="E47:F47"/>
    <mergeCell ref="E43:F43"/>
    <mergeCell ref="E41:F41"/>
    <mergeCell ref="E38:F38"/>
    <mergeCell ref="K42:L42"/>
    <mergeCell ref="E16:F16"/>
    <mergeCell ref="E20:F20"/>
    <mergeCell ref="E46:F46"/>
    <mergeCell ref="E45:F45"/>
    <mergeCell ref="E44:F44"/>
    <mergeCell ref="E36:F36"/>
    <mergeCell ref="I16:J16"/>
    <mergeCell ref="G16:H16"/>
    <mergeCell ref="E19:F19"/>
    <mergeCell ref="G51:H51"/>
    <mergeCell ref="I51:J51"/>
    <mergeCell ref="F13:T13"/>
    <mergeCell ref="G45:H45"/>
    <mergeCell ref="E39:F39"/>
    <mergeCell ref="G40:H40"/>
    <mergeCell ref="K41:L41"/>
    <mergeCell ref="E42:F42"/>
    <mergeCell ref="I39:J39"/>
    <mergeCell ref="I40:J40"/>
    <mergeCell ref="K51:L51"/>
    <mergeCell ref="K49:L49"/>
    <mergeCell ref="K55:L55"/>
    <mergeCell ref="I56:J56"/>
    <mergeCell ref="I57:J57"/>
    <mergeCell ref="I52:J52"/>
    <mergeCell ref="K54:L54"/>
    <mergeCell ref="K52:L52"/>
    <mergeCell ref="K53:L53"/>
    <mergeCell ref="I54:J54"/>
    <mergeCell ref="G58:H58"/>
    <mergeCell ref="I58:J58"/>
    <mergeCell ref="E53:F53"/>
    <mergeCell ref="G53:H53"/>
    <mergeCell ref="E52:F52"/>
    <mergeCell ref="G52:H52"/>
    <mergeCell ref="I53:J53"/>
    <mergeCell ref="I55:J55"/>
    <mergeCell ref="E54:F54"/>
    <mergeCell ref="G54:H54"/>
    <mergeCell ref="G60:H60"/>
    <mergeCell ref="E57:F57"/>
    <mergeCell ref="E55:F55"/>
    <mergeCell ref="G55:H55"/>
    <mergeCell ref="E56:F56"/>
    <mergeCell ref="G56:H56"/>
    <mergeCell ref="E59:F59"/>
    <mergeCell ref="G59:H59"/>
    <mergeCell ref="G57:H57"/>
    <mergeCell ref="E58:F58"/>
    <mergeCell ref="K50:L50"/>
    <mergeCell ref="G50:H50"/>
    <mergeCell ref="G47:H47"/>
    <mergeCell ref="I48:J48"/>
    <mergeCell ref="I50:J50"/>
    <mergeCell ref="I47:J47"/>
    <mergeCell ref="G48:H48"/>
    <mergeCell ref="I49:J49"/>
    <mergeCell ref="G49:H49"/>
    <mergeCell ref="K39:L39"/>
    <mergeCell ref="I46:J46"/>
    <mergeCell ref="G46:H46"/>
    <mergeCell ref="K43:L43"/>
    <mergeCell ref="I43:J43"/>
    <mergeCell ref="E40:F40"/>
    <mergeCell ref="G44:H44"/>
    <mergeCell ref="K44:L44"/>
    <mergeCell ref="G42:H42"/>
    <mergeCell ref="K45:L45"/>
    <mergeCell ref="G38:H38"/>
    <mergeCell ref="I38:J38"/>
    <mergeCell ref="K47:L47"/>
    <mergeCell ref="K48:L48"/>
    <mergeCell ref="I41:J41"/>
    <mergeCell ref="I45:J45"/>
    <mergeCell ref="G41:H41"/>
    <mergeCell ref="G39:H39"/>
    <mergeCell ref="K46:L46"/>
    <mergeCell ref="I44:J44"/>
    <mergeCell ref="I42:J42"/>
    <mergeCell ref="K40:L40"/>
    <mergeCell ref="G43:H43"/>
    <mergeCell ref="G36:H36"/>
    <mergeCell ref="I30:J30"/>
    <mergeCell ref="I32:J32"/>
    <mergeCell ref="G32:H32"/>
    <mergeCell ref="I34:J34"/>
    <mergeCell ref="I31:J31"/>
    <mergeCell ref="G30:H30"/>
    <mergeCell ref="I35:J35"/>
    <mergeCell ref="E37:F37"/>
    <mergeCell ref="G37:H37"/>
    <mergeCell ref="I37:J37"/>
    <mergeCell ref="G22:H22"/>
    <mergeCell ref="E22:F22"/>
    <mergeCell ref="E25:F25"/>
    <mergeCell ref="E28:F28"/>
    <mergeCell ref="G28:H28"/>
    <mergeCell ref="I36:J36"/>
    <mergeCell ref="E24:F24"/>
    <mergeCell ref="Q22:R22"/>
    <mergeCell ref="G25:H25"/>
    <mergeCell ref="I22:J22"/>
    <mergeCell ref="O25:P25"/>
    <mergeCell ref="M24:N24"/>
    <mergeCell ref="M22:N22"/>
    <mergeCell ref="K22:L22"/>
    <mergeCell ref="M23:N23"/>
    <mergeCell ref="K23:L23"/>
    <mergeCell ref="Q25:R25"/>
    <mergeCell ref="M25:N25"/>
    <mergeCell ref="O30:P30"/>
    <mergeCell ref="M28:N28"/>
    <mergeCell ref="O27:P27"/>
    <mergeCell ref="O28:P28"/>
    <mergeCell ref="S27:T27"/>
    <mergeCell ref="S29:T29"/>
    <mergeCell ref="K27:L27"/>
    <mergeCell ref="M31:N31"/>
    <mergeCell ref="O31:P31"/>
    <mergeCell ref="K28:L28"/>
    <mergeCell ref="M27:N27"/>
    <mergeCell ref="Q27:R27"/>
    <mergeCell ref="K30:L30"/>
    <mergeCell ref="K36:L36"/>
    <mergeCell ref="K38:L38"/>
    <mergeCell ref="K35:L35"/>
    <mergeCell ref="K37:L37"/>
    <mergeCell ref="M30:N30"/>
    <mergeCell ref="K34:L34"/>
    <mergeCell ref="K32:L32"/>
    <mergeCell ref="M35:N35"/>
    <mergeCell ref="M36:N36"/>
    <mergeCell ref="E29:F29"/>
    <mergeCell ref="S30:T30"/>
    <mergeCell ref="O23:P23"/>
    <mergeCell ref="Q23:R23"/>
    <mergeCell ref="Q26:R26"/>
    <mergeCell ref="Q29:R29"/>
    <mergeCell ref="Q28:R28"/>
    <mergeCell ref="Q30:R30"/>
    <mergeCell ref="S25:T25"/>
    <mergeCell ref="Q24:R24"/>
    <mergeCell ref="E35:F35"/>
    <mergeCell ref="E31:F31"/>
    <mergeCell ref="G31:H31"/>
    <mergeCell ref="E34:F34"/>
    <mergeCell ref="G34:H34"/>
    <mergeCell ref="G35:H35"/>
    <mergeCell ref="E33:F33"/>
    <mergeCell ref="G33:H33"/>
    <mergeCell ref="W54:AB55"/>
    <mergeCell ref="S28:T28"/>
    <mergeCell ref="S16:T16"/>
    <mergeCell ref="S22:T22"/>
    <mergeCell ref="S24:T24"/>
    <mergeCell ref="S23:T23"/>
    <mergeCell ref="S26:T26"/>
    <mergeCell ref="S19:T19"/>
    <mergeCell ref="S21:T21"/>
    <mergeCell ref="S20:T20"/>
    <mergeCell ref="W80:AB81"/>
    <mergeCell ref="S64:T64"/>
    <mergeCell ref="W49:AB49"/>
    <mergeCell ref="W78:AB79"/>
    <mergeCell ref="W64:AC66"/>
    <mergeCell ref="W71:AB71"/>
    <mergeCell ref="W72:AB73"/>
    <mergeCell ref="W74:AB75"/>
    <mergeCell ref="W50:AB50"/>
    <mergeCell ref="W52:AB53"/>
    <mergeCell ref="S46:T46"/>
    <mergeCell ref="S47:T47"/>
    <mergeCell ref="S50:T50"/>
    <mergeCell ref="S49:T49"/>
    <mergeCell ref="S48:T48"/>
    <mergeCell ref="S57:T57"/>
    <mergeCell ref="S56:T56"/>
    <mergeCell ref="S54:T54"/>
    <mergeCell ref="Q76:R76"/>
    <mergeCell ref="S76:T76"/>
    <mergeCell ref="S60:T60"/>
    <mergeCell ref="Q53:R53"/>
    <mergeCell ref="Q54:R54"/>
    <mergeCell ref="S59:T59"/>
    <mergeCell ref="S58:T58"/>
    <mergeCell ref="Q56:R56"/>
    <mergeCell ref="S55:T55"/>
    <mergeCell ref="Q60:R60"/>
    <mergeCell ref="W84:AB85"/>
    <mergeCell ref="W31:AC32"/>
    <mergeCell ref="W42:AB43"/>
    <mergeCell ref="W70:AB70"/>
    <mergeCell ref="W62:AC63"/>
    <mergeCell ref="W51:AB51"/>
    <mergeCell ref="W44:AB46"/>
    <mergeCell ref="W47:AB48"/>
    <mergeCell ref="W82:AB83"/>
    <mergeCell ref="W76:AB77"/>
  </mergeCells>
  <conditionalFormatting sqref="W72:AB85">
    <cfRule type="expression" priority="1" dxfId="33" stopIfTrue="1">
      <formula>$AC72&lt;&gt;0</formula>
    </cfRule>
  </conditionalFormatting>
  <conditionalFormatting sqref="V55 V97 V53">
    <cfRule type="expression" priority="2" dxfId="31" stopIfTrue="1">
      <formula>ABS($V$55)&gt;0.9</formula>
    </cfRule>
  </conditionalFormatting>
  <conditionalFormatting sqref="W36:AC36">
    <cfRule type="expression" priority="3" dxfId="31" stopIfTrue="1">
      <formula>$X$36&lt;&gt;$Z$36</formula>
    </cfRule>
  </conditionalFormatting>
  <conditionalFormatting sqref="W37:AC37">
    <cfRule type="expression" priority="4" dxfId="31" stopIfTrue="1">
      <formula>$X$37&lt;&gt;$Z$37</formula>
    </cfRule>
  </conditionalFormatting>
  <conditionalFormatting sqref="W67:AC67">
    <cfRule type="expression" priority="5" dxfId="34" stopIfTrue="1">
      <formula>$X$67&lt;&gt;$Z$67</formula>
    </cfRule>
  </conditionalFormatting>
  <conditionalFormatting sqref="W68:AC68">
    <cfRule type="expression" priority="6" dxfId="34" stopIfTrue="1">
      <formula>$X$68&lt;&gt;$Z$68</formula>
    </cfRule>
  </conditionalFormatting>
  <conditionalFormatting sqref="E48:F50">
    <cfRule type="expression" priority="7" dxfId="35" stopIfTrue="1">
      <formula>$E$51&lt;&gt;$AD$47</formula>
    </cfRule>
  </conditionalFormatting>
  <conditionalFormatting sqref="G48:H50">
    <cfRule type="expression" priority="8" dxfId="35" stopIfTrue="1">
      <formula>$G$51&lt;&gt;$AD$49</formula>
    </cfRule>
  </conditionalFormatting>
  <conditionalFormatting sqref="I48:J50">
    <cfRule type="expression" priority="9" dxfId="35" stopIfTrue="1">
      <formula>$I$51&lt;&gt;$AD$50</formula>
    </cfRule>
  </conditionalFormatting>
  <conditionalFormatting sqref="K48:L50">
    <cfRule type="expression" priority="10" dxfId="35" stopIfTrue="1">
      <formula>$K$51&lt;&gt;$AD$51</formula>
    </cfRule>
  </conditionalFormatting>
  <conditionalFormatting sqref="M48:N50">
    <cfRule type="expression" priority="11" dxfId="35" stopIfTrue="1">
      <formula>$M$51&lt;&gt;$AD$53</formula>
    </cfRule>
  </conditionalFormatting>
  <conditionalFormatting sqref="O48:P50">
    <cfRule type="expression" priority="12" dxfId="35" stopIfTrue="1">
      <formula>$O$51&lt;&gt;$AD$54</formula>
    </cfRule>
  </conditionalFormatting>
  <conditionalFormatting sqref="W47:AB48">
    <cfRule type="expression" priority="13" dxfId="35" stopIfTrue="1">
      <formula>$AC$47&lt;&gt;0</formula>
    </cfRule>
  </conditionalFormatting>
  <conditionalFormatting sqref="W49:AB49">
    <cfRule type="expression" priority="14" dxfId="35" stopIfTrue="1">
      <formula>$AC$49&lt;&gt;0</formula>
    </cfRule>
  </conditionalFormatting>
  <conditionalFormatting sqref="W50:AB50">
    <cfRule type="expression" priority="15" dxfId="35" stopIfTrue="1">
      <formula>$AC$50&lt;&gt;0</formula>
    </cfRule>
  </conditionalFormatting>
  <conditionalFormatting sqref="W51:AB51">
    <cfRule type="expression" priority="16" dxfId="35" stopIfTrue="1">
      <formula>$AC$51&lt;&gt;0</formula>
    </cfRule>
  </conditionalFormatting>
  <conditionalFormatting sqref="W52:AB53">
    <cfRule type="expression" priority="17" dxfId="35" stopIfTrue="1">
      <formula>$AC$53&lt;&gt;0</formula>
    </cfRule>
  </conditionalFormatting>
  <conditionalFormatting sqref="W54:AB55">
    <cfRule type="expression" priority="18" dxfId="35" stopIfTrue="1">
      <formula>$AC$54&lt;&gt;0</formula>
    </cfRule>
  </conditionalFormatting>
  <conditionalFormatting sqref="E53:F53 E64:F64 E75:F77">
    <cfRule type="expression" priority="19" dxfId="33" stopIfTrue="1">
      <formula>$E$78&lt;&gt;$AD$72</formula>
    </cfRule>
  </conditionalFormatting>
  <conditionalFormatting sqref="G53:H53 G64:H64 G75:H77">
    <cfRule type="expression" priority="20" dxfId="33" stopIfTrue="1">
      <formula>$G$78&lt;&gt;$AD$74</formula>
    </cfRule>
  </conditionalFormatting>
  <conditionalFormatting sqref="I75:J77 I64:J64 I53:J53">
    <cfRule type="expression" priority="21" dxfId="33" stopIfTrue="1">
      <formula>$I$78&lt;&gt;$AD$76</formula>
    </cfRule>
  </conditionalFormatting>
  <conditionalFormatting sqref="K53:L53 K64:L64 K75:L77">
    <cfRule type="expression" priority="22" dxfId="33" stopIfTrue="1">
      <formula>$K$78&lt;&gt;$AD$78</formula>
    </cfRule>
  </conditionalFormatting>
  <conditionalFormatting sqref="M53:N53 M64:N64 M75:N77">
    <cfRule type="expression" priority="23" dxfId="33" stopIfTrue="1">
      <formula>$M$78&lt;&gt;$AD$80</formula>
    </cfRule>
  </conditionalFormatting>
  <conditionalFormatting sqref="O53:P53 O64:P64 O75:P77">
    <cfRule type="expression" priority="24" dxfId="33" stopIfTrue="1">
      <formula>$O$78&lt;&gt;$AD$82</formula>
    </cfRule>
  </conditionalFormatting>
  <conditionalFormatting sqref="Q53:R53 Q64:R64 Q75:R77">
    <cfRule type="expression" priority="25" dxfId="33" stopIfTrue="1">
      <formula>$Q$78&lt;&gt;$AD$84</formula>
    </cfRule>
  </conditionalFormatting>
  <printOptions/>
  <pageMargins left="0.2755905511811024" right="0.2755905511811024" top="0.31496062992125984" bottom="0.31496062992125984" header="0.2362204724409449" footer="0.2362204724409449"/>
  <pageSetup blackAndWhite="1" horizontalDpi="600" verticalDpi="6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codeName="Лист4">
    <tabColor indexed="18"/>
  </sheetPr>
  <dimension ref="B2:AC75"/>
  <sheetViews>
    <sheetView tabSelected="1" zoomScaleSheetLayoutView="100" zoomScalePageLayoutView="0" workbookViewId="0" topLeftCell="A1">
      <selection activeCell="J44" sqref="J44:N44"/>
    </sheetView>
  </sheetViews>
  <sheetFormatPr defaultColWidth="9.140625" defaultRowHeight="15"/>
  <cols>
    <col min="1" max="2" width="0.85546875" style="1" customWidth="1"/>
    <col min="3" max="4" width="9.140625" style="1" customWidth="1"/>
    <col min="5" max="5" width="15.421875" style="1" customWidth="1"/>
    <col min="6" max="6" width="7.140625" style="1" customWidth="1"/>
    <col min="7" max="7" width="4.28125" style="1" customWidth="1"/>
    <col min="8" max="8" width="2.7109375" style="1" customWidth="1"/>
    <col min="9" max="9" width="4.421875" style="1" customWidth="1"/>
    <col min="10" max="10" width="3.7109375" style="1" customWidth="1"/>
    <col min="11" max="11" width="2.140625" style="1" customWidth="1"/>
    <col min="12" max="12" width="6.28125" style="1" customWidth="1"/>
    <col min="13" max="13" width="2.140625" style="1" customWidth="1"/>
    <col min="14" max="14" width="8.28125" style="1" customWidth="1"/>
    <col min="15" max="15" width="3.7109375" style="1" customWidth="1"/>
    <col min="16" max="16" width="4.8515625" style="1" customWidth="1"/>
    <col min="17" max="17" width="4.28125" style="1" customWidth="1"/>
    <col min="18" max="18" width="2.57421875" style="1" customWidth="1"/>
    <col min="19" max="19" width="8.57421875" style="1" customWidth="1"/>
    <col min="20" max="20" width="0.85546875" style="1" customWidth="1"/>
    <col min="21" max="21" width="1.28515625" style="1" customWidth="1"/>
    <col min="22" max="22" width="2.7109375" style="1" customWidth="1"/>
    <col min="23" max="23" width="10.00390625" style="1" customWidth="1"/>
    <col min="24" max="16384" width="9.140625" style="1" customWidth="1"/>
  </cols>
  <sheetData>
    <row r="1" ht="6" customHeight="1"/>
    <row r="2" spans="2:20" ht="6" customHeight="1">
      <c r="B2" s="2"/>
      <c r="C2" s="2"/>
      <c r="D2" s="2"/>
      <c r="E2" s="2"/>
      <c r="F2" s="2"/>
      <c r="G2" s="2"/>
      <c r="H2" s="2"/>
      <c r="I2" s="2"/>
      <c r="J2" s="2"/>
      <c r="K2" s="2"/>
      <c r="L2" s="2"/>
      <c r="M2" s="2"/>
      <c r="N2" s="2"/>
      <c r="O2" s="2"/>
      <c r="P2" s="2"/>
      <c r="Q2" s="2"/>
      <c r="R2" s="2"/>
      <c r="S2" s="2"/>
      <c r="T2" s="2"/>
    </row>
    <row r="3" spans="2:20" s="30" customFormat="1" ht="67.5" customHeight="1">
      <c r="B3" s="31"/>
      <c r="C3" s="47"/>
      <c r="D3" s="47"/>
      <c r="E3" s="47"/>
      <c r="F3" s="47"/>
      <c r="G3" s="47"/>
      <c r="H3" s="31"/>
      <c r="I3" s="31"/>
      <c r="J3" s="31"/>
      <c r="K3" s="31"/>
      <c r="L3" s="398" t="s">
        <v>370</v>
      </c>
      <c r="M3" s="398"/>
      <c r="N3" s="398"/>
      <c r="O3" s="398"/>
      <c r="P3" s="398"/>
      <c r="Q3" s="398"/>
      <c r="R3" s="398"/>
      <c r="S3" s="398"/>
      <c r="T3" s="31"/>
    </row>
    <row r="4" spans="2:20" s="30" customFormat="1" ht="13.5">
      <c r="B4" s="31"/>
      <c r="C4" s="31"/>
      <c r="D4" s="31"/>
      <c r="E4" s="31"/>
      <c r="F4" s="31"/>
      <c r="G4" s="31"/>
      <c r="H4" s="31"/>
      <c r="I4" s="31"/>
      <c r="J4" s="31"/>
      <c r="K4" s="31"/>
      <c r="L4" s="31"/>
      <c r="M4" s="31"/>
      <c r="N4" s="31"/>
      <c r="O4" s="31"/>
      <c r="P4" s="402" t="s">
        <v>371</v>
      </c>
      <c r="Q4" s="402"/>
      <c r="R4" s="402"/>
      <c r="S4" s="402"/>
      <c r="T4" s="31"/>
    </row>
    <row r="5" spans="2:20" ht="15">
      <c r="B5" s="2"/>
      <c r="C5" s="2"/>
      <c r="D5" s="100"/>
      <c r="E5" s="100"/>
      <c r="F5" s="222" t="s">
        <v>210</v>
      </c>
      <c r="G5" s="222"/>
      <c r="H5" s="222"/>
      <c r="I5" s="222"/>
      <c r="J5" s="222"/>
      <c r="K5" s="222"/>
      <c r="L5" s="222"/>
      <c r="M5" s="100"/>
      <c r="N5" s="100"/>
      <c r="O5" s="100"/>
      <c r="P5" s="100"/>
      <c r="Q5" s="100"/>
      <c r="R5" s="100"/>
      <c r="S5" s="100"/>
      <c r="T5" s="2"/>
    </row>
    <row r="6" spans="2:20" ht="15" customHeight="1">
      <c r="B6" s="2"/>
      <c r="C6" s="222" t="s">
        <v>211</v>
      </c>
      <c r="D6" s="222"/>
      <c r="E6" s="222"/>
      <c r="F6" s="222"/>
      <c r="G6" s="222"/>
      <c r="H6" s="222"/>
      <c r="I6" s="222"/>
      <c r="J6" s="222"/>
      <c r="K6" s="222"/>
      <c r="L6" s="222"/>
      <c r="M6" s="222"/>
      <c r="N6" s="222"/>
      <c r="O6" s="222"/>
      <c r="P6" s="222"/>
      <c r="Q6" s="222"/>
      <c r="R6" s="222"/>
      <c r="S6" s="222"/>
      <c r="T6" s="2"/>
    </row>
    <row r="7" spans="2:20" s="30" customFormat="1" ht="13.5" customHeight="1">
      <c r="B7" s="31"/>
      <c r="C7" s="92"/>
      <c r="D7" s="92"/>
      <c r="E7" s="48" t="s">
        <v>85</v>
      </c>
      <c r="F7" s="381" t="str">
        <f>'прил 1'!W9</f>
        <v>январь</v>
      </c>
      <c r="G7" s="381"/>
      <c r="H7" s="50" t="s">
        <v>122</v>
      </c>
      <c r="I7" s="304" t="str">
        <f>'прил 1'!X9</f>
        <v>декабрь</v>
      </c>
      <c r="J7" s="304"/>
      <c r="K7" s="304"/>
      <c r="L7" s="309">
        <f>'прил 1'!I21</f>
        <v>44561</v>
      </c>
      <c r="M7" s="309"/>
      <c r="N7" s="309"/>
      <c r="O7" s="309"/>
      <c r="P7" s="309"/>
      <c r="Q7" s="309"/>
      <c r="R7" s="92"/>
      <c r="S7" s="92"/>
      <c r="T7" s="31"/>
    </row>
    <row r="8" spans="2:20" ht="12" customHeight="1">
      <c r="B8" s="2"/>
      <c r="C8" s="95"/>
      <c r="D8" s="95"/>
      <c r="E8" s="95"/>
      <c r="F8" s="95"/>
      <c r="G8" s="95"/>
      <c r="H8" s="95"/>
      <c r="I8" s="95"/>
      <c r="J8" s="2"/>
      <c r="K8" s="2"/>
      <c r="L8" s="2"/>
      <c r="M8" s="2"/>
      <c r="N8" s="2"/>
      <c r="O8" s="2"/>
      <c r="P8" s="2"/>
      <c r="Q8" s="2"/>
      <c r="R8" s="2"/>
      <c r="S8" s="2"/>
      <c r="T8" s="2"/>
    </row>
    <row r="9" spans="2:20" ht="15" customHeight="1">
      <c r="B9" s="2"/>
      <c r="C9" s="175" t="s">
        <v>1</v>
      </c>
      <c r="D9" s="176"/>
      <c r="E9" s="177"/>
      <c r="F9" s="175" t="str">
        <f>IF('прил 1'!F8=0," ",'прил 1'!F8)</f>
        <v>Открытое акционерное общество "Мир услуг Плюс"</v>
      </c>
      <c r="G9" s="176"/>
      <c r="H9" s="176"/>
      <c r="I9" s="176"/>
      <c r="J9" s="176"/>
      <c r="K9" s="176"/>
      <c r="L9" s="176"/>
      <c r="M9" s="176"/>
      <c r="N9" s="176"/>
      <c r="O9" s="176"/>
      <c r="P9" s="176"/>
      <c r="Q9" s="176"/>
      <c r="R9" s="176"/>
      <c r="S9" s="177"/>
      <c r="T9" s="2"/>
    </row>
    <row r="10" spans="2:20" s="96" customFormat="1" ht="15" customHeight="1">
      <c r="B10" s="97"/>
      <c r="C10" s="175" t="s">
        <v>2</v>
      </c>
      <c r="D10" s="176"/>
      <c r="E10" s="177"/>
      <c r="F10" s="175">
        <f>IF('прил 1'!F9=0," ",'прил 1'!F9)</f>
        <v>300003448</v>
      </c>
      <c r="G10" s="176"/>
      <c r="H10" s="176"/>
      <c r="I10" s="176"/>
      <c r="J10" s="176"/>
      <c r="K10" s="176"/>
      <c r="L10" s="176"/>
      <c r="M10" s="176"/>
      <c r="N10" s="176"/>
      <c r="O10" s="176"/>
      <c r="P10" s="176"/>
      <c r="Q10" s="176"/>
      <c r="R10" s="176"/>
      <c r="S10" s="177"/>
      <c r="T10" s="97"/>
    </row>
    <row r="11" spans="2:20" s="96" customFormat="1" ht="15" customHeight="1">
      <c r="B11" s="97"/>
      <c r="C11" s="175" t="s">
        <v>3</v>
      </c>
      <c r="D11" s="176"/>
      <c r="E11" s="177"/>
      <c r="F11" s="175" t="str">
        <f>IF('прил 1'!F10=0," ",'прил 1'!F10)</f>
        <v>Оказание бытовых услуг</v>
      </c>
      <c r="G11" s="176"/>
      <c r="H11" s="176"/>
      <c r="I11" s="176"/>
      <c r="J11" s="176"/>
      <c r="K11" s="176"/>
      <c r="L11" s="176"/>
      <c r="M11" s="176"/>
      <c r="N11" s="176"/>
      <c r="O11" s="176"/>
      <c r="P11" s="176"/>
      <c r="Q11" s="176"/>
      <c r="R11" s="176"/>
      <c r="S11" s="177"/>
      <c r="T11" s="97"/>
    </row>
    <row r="12" spans="2:20" s="96" customFormat="1" ht="15" customHeight="1">
      <c r="B12" s="97"/>
      <c r="C12" s="175" t="s">
        <v>4</v>
      </c>
      <c r="D12" s="176"/>
      <c r="E12" s="177"/>
      <c r="F12" s="175" t="str">
        <f>IF('прил 1'!F11=0," ",'прил 1'!F11)</f>
        <v>Частная с долей государства</v>
      </c>
      <c r="G12" s="176"/>
      <c r="H12" s="176"/>
      <c r="I12" s="176"/>
      <c r="J12" s="176"/>
      <c r="K12" s="176"/>
      <c r="L12" s="176"/>
      <c r="M12" s="176"/>
      <c r="N12" s="176"/>
      <c r="O12" s="176"/>
      <c r="P12" s="176"/>
      <c r="Q12" s="176"/>
      <c r="R12" s="176"/>
      <c r="S12" s="177"/>
      <c r="T12" s="97"/>
    </row>
    <row r="13" spans="2:20" s="96" customFormat="1" ht="15" customHeight="1">
      <c r="B13" s="97"/>
      <c r="C13" s="175" t="s">
        <v>5</v>
      </c>
      <c r="D13" s="176"/>
      <c r="E13" s="177"/>
      <c r="F13" s="175" t="str">
        <f>IF('прил 1'!F12=0," ",'прил 1'!F12)</f>
        <v>Общее собрание акционеров</v>
      </c>
      <c r="G13" s="176"/>
      <c r="H13" s="176"/>
      <c r="I13" s="176"/>
      <c r="J13" s="176"/>
      <c r="K13" s="176"/>
      <c r="L13" s="176"/>
      <c r="M13" s="176"/>
      <c r="N13" s="176"/>
      <c r="O13" s="176"/>
      <c r="P13" s="176"/>
      <c r="Q13" s="176"/>
      <c r="R13" s="176"/>
      <c r="S13" s="177"/>
      <c r="T13" s="97"/>
    </row>
    <row r="14" spans="2:20" s="96" customFormat="1" ht="15" customHeight="1">
      <c r="B14" s="97"/>
      <c r="C14" s="175" t="s">
        <v>6</v>
      </c>
      <c r="D14" s="176"/>
      <c r="E14" s="177"/>
      <c r="F14" s="175" t="str">
        <f>IF('прил 1'!F13=0," ",'прил 1'!F13)</f>
        <v>тыс. руб.</v>
      </c>
      <c r="G14" s="176"/>
      <c r="H14" s="176"/>
      <c r="I14" s="176"/>
      <c r="J14" s="176"/>
      <c r="K14" s="176"/>
      <c r="L14" s="176"/>
      <c r="M14" s="176"/>
      <c r="N14" s="176"/>
      <c r="O14" s="176"/>
      <c r="P14" s="176"/>
      <c r="Q14" s="176"/>
      <c r="R14" s="176"/>
      <c r="S14" s="177"/>
      <c r="T14" s="97"/>
    </row>
    <row r="15" spans="2:20" s="96" customFormat="1" ht="15">
      <c r="B15" s="97"/>
      <c r="C15" s="175" t="s">
        <v>7</v>
      </c>
      <c r="D15" s="176"/>
      <c r="E15" s="177"/>
      <c r="F15" s="175" t="str">
        <f>IF('прил 1'!F14=0," ",'прил 1'!F14)</f>
        <v>г.Витебск, Димитрова, 40а</v>
      </c>
      <c r="G15" s="176"/>
      <c r="H15" s="176"/>
      <c r="I15" s="176"/>
      <c r="J15" s="176"/>
      <c r="K15" s="176"/>
      <c r="L15" s="176"/>
      <c r="M15" s="176"/>
      <c r="N15" s="176"/>
      <c r="O15" s="176"/>
      <c r="P15" s="176"/>
      <c r="Q15" s="176"/>
      <c r="R15" s="176"/>
      <c r="S15" s="177"/>
      <c r="T15" s="97"/>
    </row>
    <row r="16" spans="2:20" s="96" customFormat="1" ht="10.5" customHeight="1">
      <c r="B16" s="97"/>
      <c r="C16" s="94"/>
      <c r="D16" s="94"/>
      <c r="E16" s="94"/>
      <c r="F16" s="94"/>
      <c r="G16" s="94"/>
      <c r="H16" s="94"/>
      <c r="I16" s="94"/>
      <c r="J16" s="97"/>
      <c r="K16" s="97"/>
      <c r="L16" s="97"/>
      <c r="M16" s="97"/>
      <c r="N16" s="97"/>
      <c r="O16" s="97"/>
      <c r="P16" s="97"/>
      <c r="Q16" s="97"/>
      <c r="R16" s="97"/>
      <c r="S16" s="97"/>
      <c r="T16" s="97"/>
    </row>
    <row r="17" spans="2:20" ht="15" customHeight="1">
      <c r="B17" s="2"/>
      <c r="C17" s="210" t="s">
        <v>86</v>
      </c>
      <c r="D17" s="211"/>
      <c r="E17" s="211"/>
      <c r="F17" s="211"/>
      <c r="G17" s="212"/>
      <c r="H17" s="426" t="s">
        <v>12</v>
      </c>
      <c r="I17" s="427"/>
      <c r="J17" s="87" t="s">
        <v>87</v>
      </c>
      <c r="K17" s="317" t="str">
        <f>F7</f>
        <v>январь</v>
      </c>
      <c r="L17" s="317"/>
      <c r="M17" s="88" t="s">
        <v>122</v>
      </c>
      <c r="N17" s="89" t="str">
        <f>I7</f>
        <v>декабрь</v>
      </c>
      <c r="O17" s="87" t="s">
        <v>87</v>
      </c>
      <c r="P17" s="317" t="str">
        <f>F7</f>
        <v>январь</v>
      </c>
      <c r="Q17" s="317"/>
      <c r="R17" s="88" t="s">
        <v>122</v>
      </c>
      <c r="S17" s="91" t="str">
        <f>I7</f>
        <v>декабрь</v>
      </c>
      <c r="T17" s="2"/>
    </row>
    <row r="18" spans="2:20" ht="15" customHeight="1">
      <c r="B18" s="2"/>
      <c r="C18" s="213"/>
      <c r="D18" s="214"/>
      <c r="E18" s="214"/>
      <c r="F18" s="214"/>
      <c r="G18" s="215"/>
      <c r="H18" s="428"/>
      <c r="I18" s="429"/>
      <c r="J18" s="318">
        <f>L7</f>
        <v>44561</v>
      </c>
      <c r="K18" s="319"/>
      <c r="L18" s="319"/>
      <c r="M18" s="319"/>
      <c r="N18" s="319"/>
      <c r="O18" s="318">
        <f>DATE(YEAR(J18),MONTH(0),DAY(0))</f>
        <v>44196</v>
      </c>
      <c r="P18" s="319"/>
      <c r="Q18" s="319"/>
      <c r="R18" s="319"/>
      <c r="S18" s="347"/>
      <c r="T18" s="2"/>
    </row>
    <row r="19" spans="2:20" ht="15">
      <c r="B19" s="2"/>
      <c r="C19" s="199">
        <v>1</v>
      </c>
      <c r="D19" s="200"/>
      <c r="E19" s="200"/>
      <c r="F19" s="200"/>
      <c r="G19" s="201"/>
      <c r="H19" s="430">
        <v>2</v>
      </c>
      <c r="I19" s="431"/>
      <c r="J19" s="199">
        <v>3</v>
      </c>
      <c r="K19" s="200"/>
      <c r="L19" s="200"/>
      <c r="M19" s="200"/>
      <c r="N19" s="201"/>
      <c r="O19" s="199">
        <v>4</v>
      </c>
      <c r="P19" s="200">
        <v>4</v>
      </c>
      <c r="Q19" s="200"/>
      <c r="R19" s="200"/>
      <c r="S19" s="201"/>
      <c r="T19" s="2"/>
    </row>
    <row r="20" spans="2:20" ht="15" customHeight="1">
      <c r="B20" s="2"/>
      <c r="C20" s="184" t="s">
        <v>212</v>
      </c>
      <c r="D20" s="185"/>
      <c r="E20" s="185"/>
      <c r="F20" s="185"/>
      <c r="G20" s="185"/>
      <c r="H20" s="185"/>
      <c r="I20" s="185"/>
      <c r="J20" s="185"/>
      <c r="K20" s="185"/>
      <c r="L20" s="185"/>
      <c r="M20" s="185"/>
      <c r="N20" s="185"/>
      <c r="O20" s="208"/>
      <c r="P20" s="208"/>
      <c r="Q20" s="208"/>
      <c r="R20" s="208"/>
      <c r="S20" s="209"/>
      <c r="T20" s="2"/>
    </row>
    <row r="21" spans="2:24" ht="15" customHeight="1">
      <c r="B21" s="2"/>
      <c r="C21" s="407" t="s">
        <v>213</v>
      </c>
      <c r="D21" s="408"/>
      <c r="E21" s="408"/>
      <c r="F21" s="408"/>
      <c r="G21" s="409"/>
      <c r="H21" s="424" t="s">
        <v>91</v>
      </c>
      <c r="I21" s="425"/>
      <c r="J21" s="438">
        <f>SUM(J23:N26)</f>
        <v>3498</v>
      </c>
      <c r="K21" s="439"/>
      <c r="L21" s="439"/>
      <c r="M21" s="439"/>
      <c r="N21" s="440"/>
      <c r="O21" s="438">
        <f>SUM(O23:S26)</f>
        <v>3143</v>
      </c>
      <c r="P21" s="439"/>
      <c r="Q21" s="439"/>
      <c r="R21" s="439"/>
      <c r="S21" s="440"/>
      <c r="T21" s="2"/>
      <c r="V21" s="393" t="s">
        <v>141</v>
      </c>
      <c r="W21" s="394"/>
      <c r="X21" s="395"/>
    </row>
    <row r="22" spans="2:20" ht="15">
      <c r="B22" s="2"/>
      <c r="C22" s="228" t="s">
        <v>189</v>
      </c>
      <c r="D22" s="229"/>
      <c r="E22" s="229"/>
      <c r="F22" s="229"/>
      <c r="G22" s="230"/>
      <c r="H22" s="424"/>
      <c r="I22" s="425"/>
      <c r="J22" s="223"/>
      <c r="K22" s="218"/>
      <c r="L22" s="218"/>
      <c r="M22" s="218"/>
      <c r="N22" s="224"/>
      <c r="O22" s="218"/>
      <c r="P22" s="218"/>
      <c r="Q22" s="218"/>
      <c r="R22" s="218"/>
      <c r="S22" s="224"/>
      <c r="T22" s="2"/>
    </row>
    <row r="23" spans="2:20" ht="30" customHeight="1">
      <c r="B23" s="2"/>
      <c r="C23" s="202" t="s">
        <v>234</v>
      </c>
      <c r="D23" s="203"/>
      <c r="E23" s="203"/>
      <c r="F23" s="203"/>
      <c r="G23" s="204"/>
      <c r="H23" s="417" t="s">
        <v>217</v>
      </c>
      <c r="I23" s="418"/>
      <c r="J23" s="235">
        <v>3372</v>
      </c>
      <c r="K23" s="231"/>
      <c r="L23" s="231"/>
      <c r="M23" s="231"/>
      <c r="N23" s="257"/>
      <c r="O23" s="233">
        <v>3058</v>
      </c>
      <c r="P23" s="233"/>
      <c r="Q23" s="233"/>
      <c r="R23" s="233"/>
      <c r="S23" s="234"/>
      <c r="T23" s="2"/>
    </row>
    <row r="24" spans="2:20" ht="15">
      <c r="B24" s="2"/>
      <c r="C24" s="202" t="s">
        <v>236</v>
      </c>
      <c r="D24" s="203"/>
      <c r="E24" s="203"/>
      <c r="F24" s="203"/>
      <c r="G24" s="204"/>
      <c r="H24" s="417" t="s">
        <v>218</v>
      </c>
      <c r="I24" s="418"/>
      <c r="J24" s="235">
        <v>0</v>
      </c>
      <c r="K24" s="231"/>
      <c r="L24" s="231"/>
      <c r="M24" s="231"/>
      <c r="N24" s="257"/>
      <c r="O24" s="232">
        <v>1</v>
      </c>
      <c r="P24" s="233"/>
      <c r="Q24" s="233"/>
      <c r="R24" s="233"/>
      <c r="S24" s="234"/>
      <c r="T24" s="2"/>
    </row>
    <row r="25" spans="2:20" ht="15">
      <c r="B25" s="2"/>
      <c r="C25" s="202" t="s">
        <v>235</v>
      </c>
      <c r="D25" s="203"/>
      <c r="E25" s="203"/>
      <c r="F25" s="203"/>
      <c r="G25" s="204"/>
      <c r="H25" s="422" t="s">
        <v>219</v>
      </c>
      <c r="I25" s="423"/>
      <c r="J25" s="235">
        <v>0</v>
      </c>
      <c r="K25" s="231"/>
      <c r="L25" s="231"/>
      <c r="M25" s="231"/>
      <c r="N25" s="257"/>
      <c r="O25" s="232">
        <v>0</v>
      </c>
      <c r="P25" s="233"/>
      <c r="Q25" s="233"/>
      <c r="R25" s="233"/>
      <c r="S25" s="234"/>
      <c r="T25" s="2"/>
    </row>
    <row r="26" spans="2:20" ht="15">
      <c r="B26" s="2"/>
      <c r="C26" s="202" t="s">
        <v>237</v>
      </c>
      <c r="D26" s="203"/>
      <c r="E26" s="203"/>
      <c r="F26" s="203"/>
      <c r="G26" s="204"/>
      <c r="H26" s="422" t="s">
        <v>220</v>
      </c>
      <c r="I26" s="423"/>
      <c r="J26" s="235">
        <v>126</v>
      </c>
      <c r="K26" s="231"/>
      <c r="L26" s="231"/>
      <c r="M26" s="231"/>
      <c r="N26" s="257"/>
      <c r="O26" s="232">
        <v>84</v>
      </c>
      <c r="P26" s="233"/>
      <c r="Q26" s="233"/>
      <c r="R26" s="233"/>
      <c r="S26" s="234"/>
      <c r="T26" s="2"/>
    </row>
    <row r="27" spans="2:20" ht="15">
      <c r="B27" s="2"/>
      <c r="C27" s="202" t="s">
        <v>214</v>
      </c>
      <c r="D27" s="203"/>
      <c r="E27" s="203"/>
      <c r="F27" s="203"/>
      <c r="G27" s="204"/>
      <c r="H27" s="422" t="s">
        <v>92</v>
      </c>
      <c r="I27" s="423"/>
      <c r="J27" s="419">
        <f>SUM(J29:N32)</f>
        <v>3331</v>
      </c>
      <c r="K27" s="420"/>
      <c r="L27" s="420"/>
      <c r="M27" s="420"/>
      <c r="N27" s="421"/>
      <c r="O27" s="419">
        <f>SUM(O29:S32)</f>
        <v>3159</v>
      </c>
      <c r="P27" s="420"/>
      <c r="Q27" s="420"/>
      <c r="R27" s="420"/>
      <c r="S27" s="421"/>
      <c r="T27" s="2"/>
    </row>
    <row r="28" spans="2:20" ht="15">
      <c r="B28" s="2"/>
      <c r="C28" s="228" t="s">
        <v>189</v>
      </c>
      <c r="D28" s="229"/>
      <c r="E28" s="229"/>
      <c r="F28" s="229"/>
      <c r="G28" s="230"/>
      <c r="H28" s="424"/>
      <c r="I28" s="425"/>
      <c r="J28" s="432"/>
      <c r="K28" s="413"/>
      <c r="L28" s="413"/>
      <c r="M28" s="413"/>
      <c r="N28" s="414"/>
      <c r="O28" s="413"/>
      <c r="P28" s="413"/>
      <c r="Q28" s="413"/>
      <c r="R28" s="413"/>
      <c r="S28" s="414"/>
      <c r="T28" s="2"/>
    </row>
    <row r="29" spans="2:20" ht="15" customHeight="1">
      <c r="B29" s="2"/>
      <c r="C29" s="202" t="s">
        <v>238</v>
      </c>
      <c r="D29" s="203"/>
      <c r="E29" s="203"/>
      <c r="F29" s="203"/>
      <c r="G29" s="204"/>
      <c r="H29" s="417" t="s">
        <v>221</v>
      </c>
      <c r="I29" s="418"/>
      <c r="J29" s="404">
        <v>628</v>
      </c>
      <c r="K29" s="405"/>
      <c r="L29" s="405"/>
      <c r="M29" s="405"/>
      <c r="N29" s="406"/>
      <c r="O29" s="410">
        <v>521</v>
      </c>
      <c r="P29" s="411"/>
      <c r="Q29" s="411"/>
      <c r="R29" s="411"/>
      <c r="S29" s="412"/>
      <c r="T29" s="2"/>
    </row>
    <row r="30" spans="2:20" ht="15">
      <c r="B30" s="2"/>
      <c r="C30" s="202" t="s">
        <v>239</v>
      </c>
      <c r="D30" s="203"/>
      <c r="E30" s="203"/>
      <c r="F30" s="203"/>
      <c r="G30" s="204"/>
      <c r="H30" s="422" t="s">
        <v>222</v>
      </c>
      <c r="I30" s="423"/>
      <c r="J30" s="404">
        <v>1984</v>
      </c>
      <c r="K30" s="405"/>
      <c r="L30" s="405"/>
      <c r="M30" s="405"/>
      <c r="N30" s="406"/>
      <c r="O30" s="410">
        <v>1932</v>
      </c>
      <c r="P30" s="411"/>
      <c r="Q30" s="411"/>
      <c r="R30" s="411"/>
      <c r="S30" s="412"/>
      <c r="T30" s="2"/>
    </row>
    <row r="31" spans="2:20" ht="15">
      <c r="B31" s="2"/>
      <c r="C31" s="202" t="s">
        <v>240</v>
      </c>
      <c r="D31" s="203"/>
      <c r="E31" s="203"/>
      <c r="F31" s="203"/>
      <c r="G31" s="204"/>
      <c r="H31" s="422" t="s">
        <v>223</v>
      </c>
      <c r="I31" s="423"/>
      <c r="J31" s="404">
        <v>635</v>
      </c>
      <c r="K31" s="405"/>
      <c r="L31" s="405"/>
      <c r="M31" s="405"/>
      <c r="N31" s="406"/>
      <c r="O31" s="410">
        <v>640</v>
      </c>
      <c r="P31" s="411"/>
      <c r="Q31" s="411"/>
      <c r="R31" s="411"/>
      <c r="S31" s="412"/>
      <c r="T31" s="2"/>
    </row>
    <row r="32" spans="2:20" ht="15">
      <c r="B32" s="2"/>
      <c r="C32" s="202" t="s">
        <v>241</v>
      </c>
      <c r="D32" s="203"/>
      <c r="E32" s="203"/>
      <c r="F32" s="203"/>
      <c r="G32" s="204"/>
      <c r="H32" s="422" t="s">
        <v>224</v>
      </c>
      <c r="I32" s="423"/>
      <c r="J32" s="404">
        <v>84</v>
      </c>
      <c r="K32" s="405"/>
      <c r="L32" s="405"/>
      <c r="M32" s="405"/>
      <c r="N32" s="406"/>
      <c r="O32" s="410">
        <v>66</v>
      </c>
      <c r="P32" s="411"/>
      <c r="Q32" s="411"/>
      <c r="R32" s="411"/>
      <c r="S32" s="412"/>
      <c r="T32" s="2"/>
    </row>
    <row r="33" spans="2:20" ht="30" customHeight="1">
      <c r="B33" s="2"/>
      <c r="C33" s="403" t="s">
        <v>373</v>
      </c>
      <c r="D33" s="203"/>
      <c r="E33" s="203"/>
      <c r="F33" s="203"/>
      <c r="G33" s="204"/>
      <c r="H33" s="422" t="s">
        <v>94</v>
      </c>
      <c r="I33" s="423"/>
      <c r="J33" s="244">
        <f>J21-J27</f>
        <v>167</v>
      </c>
      <c r="K33" s="245"/>
      <c r="L33" s="245"/>
      <c r="M33" s="245"/>
      <c r="N33" s="246"/>
      <c r="O33" s="244">
        <f>O21-O27</f>
        <v>-16</v>
      </c>
      <c r="P33" s="245"/>
      <c r="Q33" s="245"/>
      <c r="R33" s="245"/>
      <c r="S33" s="246"/>
      <c r="T33" s="2"/>
    </row>
    <row r="34" spans="2:20" ht="15" customHeight="1">
      <c r="B34" s="2"/>
      <c r="C34" s="184" t="s">
        <v>215</v>
      </c>
      <c r="D34" s="185"/>
      <c r="E34" s="185"/>
      <c r="F34" s="185"/>
      <c r="G34" s="185"/>
      <c r="H34" s="185"/>
      <c r="I34" s="185"/>
      <c r="J34" s="185"/>
      <c r="K34" s="185"/>
      <c r="L34" s="185"/>
      <c r="M34" s="185"/>
      <c r="N34" s="185"/>
      <c r="O34" s="56"/>
      <c r="P34" s="56"/>
      <c r="Q34" s="56"/>
      <c r="R34" s="56"/>
      <c r="S34" s="101"/>
      <c r="T34" s="2"/>
    </row>
    <row r="35" spans="2:20" ht="15">
      <c r="B35" s="2"/>
      <c r="C35" s="202" t="s">
        <v>213</v>
      </c>
      <c r="D35" s="203"/>
      <c r="E35" s="203"/>
      <c r="F35" s="203"/>
      <c r="G35" s="204"/>
      <c r="H35" s="422" t="s">
        <v>96</v>
      </c>
      <c r="I35" s="423"/>
      <c r="J35" s="244">
        <f>SUM(J37:N41)</f>
        <v>29</v>
      </c>
      <c r="K35" s="245"/>
      <c r="L35" s="245"/>
      <c r="M35" s="245"/>
      <c r="N35" s="246"/>
      <c r="O35" s="244">
        <f>SUM(O37:S41)</f>
        <v>18</v>
      </c>
      <c r="P35" s="245"/>
      <c r="Q35" s="245"/>
      <c r="R35" s="245"/>
      <c r="S35" s="246"/>
      <c r="T35" s="2"/>
    </row>
    <row r="36" spans="2:20" ht="15">
      <c r="B36" s="2"/>
      <c r="C36" s="228" t="s">
        <v>189</v>
      </c>
      <c r="D36" s="229"/>
      <c r="E36" s="229"/>
      <c r="F36" s="229"/>
      <c r="G36" s="230"/>
      <c r="H36" s="424"/>
      <c r="I36" s="425"/>
      <c r="J36" s="223"/>
      <c r="K36" s="218"/>
      <c r="L36" s="218"/>
      <c r="M36" s="218"/>
      <c r="N36" s="224"/>
      <c r="O36" s="218"/>
      <c r="P36" s="218"/>
      <c r="Q36" s="218"/>
      <c r="R36" s="218"/>
      <c r="S36" s="224"/>
      <c r="T36" s="2"/>
    </row>
    <row r="37" spans="2:20" ht="30" customHeight="1">
      <c r="B37" s="2"/>
      <c r="C37" s="202" t="s">
        <v>242</v>
      </c>
      <c r="D37" s="203"/>
      <c r="E37" s="203"/>
      <c r="F37" s="203"/>
      <c r="G37" s="204"/>
      <c r="H37" s="417" t="s">
        <v>174</v>
      </c>
      <c r="I37" s="418"/>
      <c r="J37" s="235">
        <v>0</v>
      </c>
      <c r="K37" s="231"/>
      <c r="L37" s="231"/>
      <c r="M37" s="231"/>
      <c r="N37" s="257"/>
      <c r="O37" s="232">
        <v>0</v>
      </c>
      <c r="P37" s="233"/>
      <c r="Q37" s="233"/>
      <c r="R37" s="233"/>
      <c r="S37" s="234"/>
      <c r="T37" s="2"/>
    </row>
    <row r="38" spans="2:20" ht="15">
      <c r="B38" s="2"/>
      <c r="C38" s="202" t="s">
        <v>243</v>
      </c>
      <c r="D38" s="203"/>
      <c r="E38" s="203"/>
      <c r="F38" s="203"/>
      <c r="G38" s="204"/>
      <c r="H38" s="422" t="s">
        <v>176</v>
      </c>
      <c r="I38" s="423"/>
      <c r="J38" s="235">
        <v>0</v>
      </c>
      <c r="K38" s="231"/>
      <c r="L38" s="231"/>
      <c r="M38" s="231"/>
      <c r="N38" s="257"/>
      <c r="O38" s="232">
        <v>0</v>
      </c>
      <c r="P38" s="233"/>
      <c r="Q38" s="233"/>
      <c r="R38" s="233"/>
      <c r="S38" s="234"/>
      <c r="T38" s="2"/>
    </row>
    <row r="39" spans="2:20" ht="30" customHeight="1">
      <c r="B39" s="2"/>
      <c r="C39" s="403" t="s">
        <v>374</v>
      </c>
      <c r="D39" s="203"/>
      <c r="E39" s="203"/>
      <c r="F39" s="203"/>
      <c r="G39" s="204"/>
      <c r="H39" s="422" t="s">
        <v>178</v>
      </c>
      <c r="I39" s="423"/>
      <c r="J39" s="235">
        <v>0</v>
      </c>
      <c r="K39" s="231"/>
      <c r="L39" s="231"/>
      <c r="M39" s="231"/>
      <c r="N39" s="257"/>
      <c r="O39" s="232">
        <v>0</v>
      </c>
      <c r="P39" s="233"/>
      <c r="Q39" s="233"/>
      <c r="R39" s="233"/>
      <c r="S39" s="234"/>
      <c r="T39" s="2"/>
    </row>
    <row r="40" spans="2:20" ht="15">
      <c r="B40" s="2"/>
      <c r="C40" s="202" t="s">
        <v>244</v>
      </c>
      <c r="D40" s="203"/>
      <c r="E40" s="203"/>
      <c r="F40" s="203"/>
      <c r="G40" s="204"/>
      <c r="H40" s="422" t="s">
        <v>180</v>
      </c>
      <c r="I40" s="423"/>
      <c r="J40" s="235">
        <v>29</v>
      </c>
      <c r="K40" s="231"/>
      <c r="L40" s="231"/>
      <c r="M40" s="231"/>
      <c r="N40" s="257"/>
      <c r="O40" s="232">
        <v>18</v>
      </c>
      <c r="P40" s="233"/>
      <c r="Q40" s="233"/>
      <c r="R40" s="233"/>
      <c r="S40" s="234"/>
      <c r="T40" s="2"/>
    </row>
    <row r="41" spans="2:20" ht="15">
      <c r="B41" s="2"/>
      <c r="C41" s="202" t="s">
        <v>237</v>
      </c>
      <c r="D41" s="203"/>
      <c r="E41" s="203"/>
      <c r="F41" s="203"/>
      <c r="G41" s="204"/>
      <c r="H41" s="422" t="s">
        <v>182</v>
      </c>
      <c r="I41" s="423"/>
      <c r="J41" s="232">
        <v>0</v>
      </c>
      <c r="K41" s="233"/>
      <c r="L41" s="233"/>
      <c r="M41" s="233"/>
      <c r="N41" s="234"/>
      <c r="O41" s="232">
        <v>0</v>
      </c>
      <c r="P41" s="233"/>
      <c r="Q41" s="233"/>
      <c r="R41" s="233"/>
      <c r="S41" s="234"/>
      <c r="T41" s="2"/>
    </row>
    <row r="42" spans="2:20" ht="15">
      <c r="B42" s="2"/>
      <c r="C42" s="202" t="s">
        <v>214</v>
      </c>
      <c r="D42" s="203"/>
      <c r="E42" s="203"/>
      <c r="F42" s="203"/>
      <c r="G42" s="204"/>
      <c r="H42" s="422" t="s">
        <v>97</v>
      </c>
      <c r="I42" s="423"/>
      <c r="J42" s="419">
        <f>SUM(J44:N47)</f>
        <v>18</v>
      </c>
      <c r="K42" s="420"/>
      <c r="L42" s="420"/>
      <c r="M42" s="420"/>
      <c r="N42" s="421"/>
      <c r="O42" s="419">
        <f>SUM(O44:S47)</f>
        <v>5</v>
      </c>
      <c r="P42" s="420"/>
      <c r="Q42" s="420"/>
      <c r="R42" s="420"/>
      <c r="S42" s="421"/>
      <c r="T42" s="2"/>
    </row>
    <row r="43" spans="2:20" ht="15" customHeight="1">
      <c r="B43" s="2"/>
      <c r="C43" s="228" t="s">
        <v>189</v>
      </c>
      <c r="D43" s="229"/>
      <c r="E43" s="229"/>
      <c r="F43" s="229"/>
      <c r="G43" s="230"/>
      <c r="H43" s="424"/>
      <c r="I43" s="425"/>
      <c r="J43" s="432"/>
      <c r="K43" s="413"/>
      <c r="L43" s="413"/>
      <c r="M43" s="413"/>
      <c r="N43" s="414"/>
      <c r="O43" s="413"/>
      <c r="P43" s="413"/>
      <c r="Q43" s="413"/>
      <c r="R43" s="413"/>
      <c r="S43" s="414"/>
      <c r="T43" s="2"/>
    </row>
    <row r="44" spans="2:20" ht="45" customHeight="1">
      <c r="B44" s="2"/>
      <c r="C44" s="202" t="s">
        <v>247</v>
      </c>
      <c r="D44" s="203"/>
      <c r="E44" s="203"/>
      <c r="F44" s="203"/>
      <c r="G44" s="204"/>
      <c r="H44" s="417" t="s">
        <v>191</v>
      </c>
      <c r="I44" s="418"/>
      <c r="J44" s="404">
        <v>18</v>
      </c>
      <c r="K44" s="405"/>
      <c r="L44" s="405"/>
      <c r="M44" s="405"/>
      <c r="N44" s="406"/>
      <c r="O44" s="410">
        <v>5</v>
      </c>
      <c r="P44" s="411"/>
      <c r="Q44" s="411"/>
      <c r="R44" s="411"/>
      <c r="S44" s="412"/>
      <c r="T44" s="2"/>
    </row>
    <row r="45" spans="2:20" ht="15">
      <c r="B45" s="2"/>
      <c r="C45" s="202" t="s">
        <v>245</v>
      </c>
      <c r="D45" s="203"/>
      <c r="E45" s="203"/>
      <c r="F45" s="203"/>
      <c r="G45" s="204"/>
      <c r="H45" s="422" t="s">
        <v>192</v>
      </c>
      <c r="I45" s="423"/>
      <c r="J45" s="410">
        <v>0</v>
      </c>
      <c r="K45" s="411"/>
      <c r="L45" s="411"/>
      <c r="M45" s="411"/>
      <c r="N45" s="412"/>
      <c r="O45" s="410">
        <v>0</v>
      </c>
      <c r="P45" s="411"/>
      <c r="Q45" s="411"/>
      <c r="R45" s="411"/>
      <c r="S45" s="412"/>
      <c r="T45" s="2"/>
    </row>
    <row r="46" spans="2:20" ht="30" customHeight="1">
      <c r="B46" s="2"/>
      <c r="C46" s="403" t="s">
        <v>375</v>
      </c>
      <c r="D46" s="203"/>
      <c r="E46" s="203"/>
      <c r="F46" s="203"/>
      <c r="G46" s="204"/>
      <c r="H46" s="422" t="s">
        <v>194</v>
      </c>
      <c r="I46" s="423"/>
      <c r="J46" s="410">
        <v>0</v>
      </c>
      <c r="K46" s="411"/>
      <c r="L46" s="411"/>
      <c r="M46" s="411"/>
      <c r="N46" s="412"/>
      <c r="O46" s="410">
        <v>0</v>
      </c>
      <c r="P46" s="411"/>
      <c r="Q46" s="411"/>
      <c r="R46" s="411"/>
      <c r="S46" s="412"/>
      <c r="T46" s="2"/>
    </row>
    <row r="47" spans="2:20" ht="15">
      <c r="B47" s="2"/>
      <c r="C47" s="202" t="s">
        <v>246</v>
      </c>
      <c r="D47" s="203"/>
      <c r="E47" s="203"/>
      <c r="F47" s="203"/>
      <c r="G47" s="204"/>
      <c r="H47" s="422" t="s">
        <v>209</v>
      </c>
      <c r="I47" s="423"/>
      <c r="J47" s="410">
        <v>0</v>
      </c>
      <c r="K47" s="411"/>
      <c r="L47" s="411"/>
      <c r="M47" s="411"/>
      <c r="N47" s="412"/>
      <c r="O47" s="410">
        <v>0</v>
      </c>
      <c r="P47" s="411"/>
      <c r="Q47" s="411"/>
      <c r="R47" s="411"/>
      <c r="S47" s="412"/>
      <c r="T47" s="2"/>
    </row>
    <row r="48" spans="2:20" ht="30" customHeight="1">
      <c r="B48" s="2"/>
      <c r="C48" s="403" t="s">
        <v>384</v>
      </c>
      <c r="D48" s="203"/>
      <c r="E48" s="203"/>
      <c r="F48" s="203"/>
      <c r="G48" s="204"/>
      <c r="H48" s="422" t="s">
        <v>99</v>
      </c>
      <c r="I48" s="423"/>
      <c r="J48" s="244">
        <f>J35-J42</f>
        <v>11</v>
      </c>
      <c r="K48" s="245"/>
      <c r="L48" s="245"/>
      <c r="M48" s="245"/>
      <c r="N48" s="246"/>
      <c r="O48" s="244">
        <f>O35-O42</f>
        <v>13</v>
      </c>
      <c r="P48" s="245"/>
      <c r="Q48" s="245"/>
      <c r="R48" s="245"/>
      <c r="S48" s="246"/>
      <c r="T48" s="2"/>
    </row>
    <row r="49" spans="2:20" ht="15" customHeight="1">
      <c r="B49" s="2"/>
      <c r="C49" s="184" t="s">
        <v>216</v>
      </c>
      <c r="D49" s="185"/>
      <c r="E49" s="185"/>
      <c r="F49" s="185"/>
      <c r="G49" s="185"/>
      <c r="H49" s="185"/>
      <c r="I49" s="185"/>
      <c r="J49" s="185"/>
      <c r="K49" s="185"/>
      <c r="L49" s="185"/>
      <c r="M49" s="185"/>
      <c r="N49" s="185"/>
      <c r="O49" s="56"/>
      <c r="P49" s="56"/>
      <c r="Q49" s="56"/>
      <c r="R49" s="56"/>
      <c r="S49" s="101"/>
      <c r="T49" s="2"/>
    </row>
    <row r="50" spans="2:20" ht="15">
      <c r="B50" s="2"/>
      <c r="C50" s="202" t="s">
        <v>213</v>
      </c>
      <c r="D50" s="203"/>
      <c r="E50" s="203"/>
      <c r="F50" s="203"/>
      <c r="G50" s="204"/>
      <c r="H50" s="424" t="s">
        <v>101</v>
      </c>
      <c r="I50" s="425"/>
      <c r="J50" s="244">
        <f>SUM(J52:N55)</f>
        <v>0</v>
      </c>
      <c r="K50" s="245"/>
      <c r="L50" s="245"/>
      <c r="M50" s="245"/>
      <c r="N50" s="246"/>
      <c r="O50" s="244">
        <f>SUM(O52:S55)</f>
        <v>0</v>
      </c>
      <c r="P50" s="245"/>
      <c r="Q50" s="245"/>
      <c r="R50" s="245"/>
      <c r="S50" s="246"/>
      <c r="T50" s="2"/>
    </row>
    <row r="51" spans="2:20" ht="15" customHeight="1">
      <c r="B51" s="2"/>
      <c r="C51" s="228" t="s">
        <v>189</v>
      </c>
      <c r="D51" s="229"/>
      <c r="E51" s="229"/>
      <c r="F51" s="229"/>
      <c r="G51" s="229"/>
      <c r="H51" s="424"/>
      <c r="I51" s="425"/>
      <c r="J51" s="218"/>
      <c r="K51" s="218"/>
      <c r="L51" s="218"/>
      <c r="M51" s="218"/>
      <c r="N51" s="224"/>
      <c r="O51" s="218"/>
      <c r="P51" s="218"/>
      <c r="Q51" s="218"/>
      <c r="R51" s="218"/>
      <c r="S51" s="224"/>
      <c r="T51" s="2"/>
    </row>
    <row r="52" spans="2:20" ht="15">
      <c r="B52" s="2"/>
      <c r="C52" s="202" t="s">
        <v>248</v>
      </c>
      <c r="D52" s="203"/>
      <c r="E52" s="203"/>
      <c r="F52" s="203"/>
      <c r="G52" s="203"/>
      <c r="H52" s="417" t="s">
        <v>225</v>
      </c>
      <c r="I52" s="418"/>
      <c r="J52" s="233">
        <v>0</v>
      </c>
      <c r="K52" s="233"/>
      <c r="L52" s="233"/>
      <c r="M52" s="233"/>
      <c r="N52" s="234"/>
      <c r="O52" s="232">
        <v>0</v>
      </c>
      <c r="P52" s="233"/>
      <c r="Q52" s="233"/>
      <c r="R52" s="233"/>
      <c r="S52" s="234"/>
      <c r="T52" s="2"/>
    </row>
    <row r="53" spans="2:20" ht="15">
      <c r="B53" s="2"/>
      <c r="C53" s="202" t="s">
        <v>249</v>
      </c>
      <c r="D53" s="203"/>
      <c r="E53" s="203"/>
      <c r="F53" s="203"/>
      <c r="G53" s="204"/>
      <c r="H53" s="417" t="s">
        <v>226</v>
      </c>
      <c r="I53" s="418"/>
      <c r="J53" s="232">
        <v>0</v>
      </c>
      <c r="K53" s="233"/>
      <c r="L53" s="233"/>
      <c r="M53" s="233"/>
      <c r="N53" s="234"/>
      <c r="O53" s="232">
        <v>0</v>
      </c>
      <c r="P53" s="233"/>
      <c r="Q53" s="233"/>
      <c r="R53" s="233"/>
      <c r="S53" s="234"/>
      <c r="T53" s="2"/>
    </row>
    <row r="54" spans="2:20" ht="30" customHeight="1">
      <c r="B54" s="2"/>
      <c r="C54" s="202" t="s">
        <v>204</v>
      </c>
      <c r="D54" s="203"/>
      <c r="E54" s="203"/>
      <c r="F54" s="203"/>
      <c r="G54" s="204"/>
      <c r="H54" s="422" t="s">
        <v>227</v>
      </c>
      <c r="I54" s="423"/>
      <c r="J54" s="232">
        <v>0</v>
      </c>
      <c r="K54" s="233"/>
      <c r="L54" s="233"/>
      <c r="M54" s="233"/>
      <c r="N54" s="234"/>
      <c r="O54" s="232">
        <v>0</v>
      </c>
      <c r="P54" s="233"/>
      <c r="Q54" s="233"/>
      <c r="R54" s="233"/>
      <c r="S54" s="234"/>
      <c r="T54" s="2"/>
    </row>
    <row r="55" spans="2:20" ht="15">
      <c r="B55" s="2"/>
      <c r="C55" s="202" t="s">
        <v>237</v>
      </c>
      <c r="D55" s="203"/>
      <c r="E55" s="203"/>
      <c r="F55" s="203"/>
      <c r="G55" s="204"/>
      <c r="H55" s="422" t="s">
        <v>228</v>
      </c>
      <c r="I55" s="423"/>
      <c r="J55" s="235">
        <v>0</v>
      </c>
      <c r="K55" s="231"/>
      <c r="L55" s="231"/>
      <c r="M55" s="231"/>
      <c r="N55" s="257"/>
      <c r="O55" s="232">
        <v>0</v>
      </c>
      <c r="P55" s="233"/>
      <c r="Q55" s="233"/>
      <c r="R55" s="233"/>
      <c r="S55" s="234"/>
      <c r="T55" s="2"/>
    </row>
    <row r="56" spans="2:20" ht="15">
      <c r="B56" s="2"/>
      <c r="C56" s="202" t="s">
        <v>214</v>
      </c>
      <c r="D56" s="203"/>
      <c r="E56" s="203"/>
      <c r="F56" s="203"/>
      <c r="G56" s="204"/>
      <c r="H56" s="424" t="s">
        <v>102</v>
      </c>
      <c r="I56" s="425"/>
      <c r="J56" s="419">
        <f>SUM(J58:N62)</f>
        <v>22</v>
      </c>
      <c r="K56" s="420"/>
      <c r="L56" s="420"/>
      <c r="M56" s="420"/>
      <c r="N56" s="421"/>
      <c r="O56" s="419">
        <f>SUM(O58:S62)</f>
        <v>39</v>
      </c>
      <c r="P56" s="420"/>
      <c r="Q56" s="420"/>
      <c r="R56" s="420"/>
      <c r="S56" s="421"/>
      <c r="T56" s="2"/>
    </row>
    <row r="57" spans="2:20" ht="15" customHeight="1">
      <c r="B57" s="2"/>
      <c r="C57" s="228" t="s">
        <v>189</v>
      </c>
      <c r="D57" s="229"/>
      <c r="E57" s="229"/>
      <c r="F57" s="229"/>
      <c r="G57" s="229"/>
      <c r="H57" s="424"/>
      <c r="I57" s="425"/>
      <c r="J57" s="413"/>
      <c r="K57" s="413"/>
      <c r="L57" s="413"/>
      <c r="M57" s="413"/>
      <c r="N57" s="414"/>
      <c r="O57" s="413"/>
      <c r="P57" s="413"/>
      <c r="Q57" s="413"/>
      <c r="R57" s="413"/>
      <c r="S57" s="414"/>
      <c r="T57" s="2"/>
    </row>
    <row r="58" spans="2:20" ht="15">
      <c r="B58" s="2"/>
      <c r="C58" s="202" t="s">
        <v>250</v>
      </c>
      <c r="D58" s="203"/>
      <c r="E58" s="203"/>
      <c r="F58" s="203"/>
      <c r="G58" s="203"/>
      <c r="H58" s="417" t="s">
        <v>229</v>
      </c>
      <c r="I58" s="418"/>
      <c r="J58" s="411">
        <v>0</v>
      </c>
      <c r="K58" s="411"/>
      <c r="L58" s="411"/>
      <c r="M58" s="411"/>
      <c r="N58" s="412"/>
      <c r="O58" s="410">
        <v>0</v>
      </c>
      <c r="P58" s="411"/>
      <c r="Q58" s="411"/>
      <c r="R58" s="411"/>
      <c r="S58" s="412"/>
      <c r="T58" s="2"/>
    </row>
    <row r="59" spans="2:20" ht="30" customHeight="1">
      <c r="B59" s="2"/>
      <c r="C59" s="202" t="s">
        <v>251</v>
      </c>
      <c r="D59" s="203"/>
      <c r="E59" s="203"/>
      <c r="F59" s="203"/>
      <c r="G59" s="204"/>
      <c r="H59" s="417" t="s">
        <v>230</v>
      </c>
      <c r="I59" s="418"/>
      <c r="J59" s="410">
        <v>22</v>
      </c>
      <c r="K59" s="411"/>
      <c r="L59" s="411"/>
      <c r="M59" s="411"/>
      <c r="N59" s="412"/>
      <c r="O59" s="410">
        <v>39</v>
      </c>
      <c r="P59" s="411"/>
      <c r="Q59" s="411"/>
      <c r="R59" s="411"/>
      <c r="S59" s="412"/>
      <c r="T59" s="2"/>
    </row>
    <row r="60" spans="2:20" ht="15">
      <c r="B60" s="2"/>
      <c r="C60" s="202" t="s">
        <v>253</v>
      </c>
      <c r="D60" s="203"/>
      <c r="E60" s="203"/>
      <c r="F60" s="203"/>
      <c r="G60" s="204"/>
      <c r="H60" s="422" t="s">
        <v>231</v>
      </c>
      <c r="I60" s="423"/>
      <c r="J60" s="404"/>
      <c r="K60" s="405"/>
      <c r="L60" s="405"/>
      <c r="M60" s="405"/>
      <c r="N60" s="406"/>
      <c r="O60" s="410">
        <v>0</v>
      </c>
      <c r="P60" s="411"/>
      <c r="Q60" s="411"/>
      <c r="R60" s="411"/>
      <c r="S60" s="412"/>
      <c r="T60" s="2"/>
    </row>
    <row r="61" spans="2:20" ht="15" customHeight="1">
      <c r="B61" s="2"/>
      <c r="C61" s="175" t="s">
        <v>252</v>
      </c>
      <c r="D61" s="176"/>
      <c r="E61" s="176"/>
      <c r="F61" s="176"/>
      <c r="G61" s="177"/>
      <c r="H61" s="422" t="s">
        <v>232</v>
      </c>
      <c r="I61" s="423"/>
      <c r="J61" s="404">
        <v>0</v>
      </c>
      <c r="K61" s="405"/>
      <c r="L61" s="405"/>
      <c r="M61" s="405"/>
      <c r="N61" s="406"/>
      <c r="O61" s="410">
        <v>0</v>
      </c>
      <c r="P61" s="411"/>
      <c r="Q61" s="411"/>
      <c r="R61" s="411"/>
      <c r="S61" s="412"/>
      <c r="T61" s="2"/>
    </row>
    <row r="62" spans="2:20" ht="15">
      <c r="B62" s="2"/>
      <c r="C62" s="403" t="s">
        <v>246</v>
      </c>
      <c r="D62" s="415"/>
      <c r="E62" s="415"/>
      <c r="F62" s="415"/>
      <c r="G62" s="416"/>
      <c r="H62" s="422" t="s">
        <v>233</v>
      </c>
      <c r="I62" s="423"/>
      <c r="J62" s="404"/>
      <c r="K62" s="405"/>
      <c r="L62" s="405"/>
      <c r="M62" s="405"/>
      <c r="N62" s="406"/>
      <c r="O62" s="410">
        <v>0</v>
      </c>
      <c r="P62" s="411"/>
      <c r="Q62" s="411"/>
      <c r="R62" s="411"/>
      <c r="S62" s="412"/>
      <c r="T62" s="2"/>
    </row>
    <row r="63" spans="2:29" ht="30" customHeight="1">
      <c r="B63" s="2"/>
      <c r="C63" s="403" t="s">
        <v>376</v>
      </c>
      <c r="D63" s="415"/>
      <c r="E63" s="415"/>
      <c r="F63" s="415"/>
      <c r="G63" s="416"/>
      <c r="H63" s="422">
        <v>100</v>
      </c>
      <c r="I63" s="423"/>
      <c r="J63" s="244">
        <f>J50-J56</f>
        <v>-22</v>
      </c>
      <c r="K63" s="245"/>
      <c r="L63" s="245"/>
      <c r="M63" s="245"/>
      <c r="N63" s="246"/>
      <c r="O63" s="244">
        <f>O50-O56</f>
        <v>-39</v>
      </c>
      <c r="P63" s="245"/>
      <c r="Q63" s="245"/>
      <c r="R63" s="245"/>
      <c r="S63" s="246"/>
      <c r="T63" s="2"/>
      <c r="W63" s="96"/>
      <c r="X63" s="96"/>
      <c r="Y63" s="96"/>
      <c r="Z63" s="96"/>
      <c r="AA63" s="96"/>
      <c r="AB63" s="96"/>
      <c r="AC63" s="96"/>
    </row>
    <row r="64" spans="2:29" ht="44.25" customHeight="1">
      <c r="B64" s="2"/>
      <c r="C64" s="403" t="s">
        <v>377</v>
      </c>
      <c r="D64" s="415"/>
      <c r="E64" s="415"/>
      <c r="F64" s="415"/>
      <c r="G64" s="416"/>
      <c r="H64" s="422">
        <v>110</v>
      </c>
      <c r="I64" s="423"/>
      <c r="J64" s="244">
        <f>J33+J48+J63</f>
        <v>156</v>
      </c>
      <c r="K64" s="245"/>
      <c r="L64" s="245"/>
      <c r="M64" s="245"/>
      <c r="N64" s="246"/>
      <c r="O64" s="244">
        <f>O33+O48+O63</f>
        <v>-42</v>
      </c>
      <c r="P64" s="245"/>
      <c r="Q64" s="245"/>
      <c r="R64" s="245"/>
      <c r="S64" s="246"/>
      <c r="T64" s="2"/>
      <c r="W64" s="96"/>
      <c r="X64" s="96"/>
      <c r="Y64" s="96"/>
      <c r="Z64" s="96"/>
      <c r="AA64" s="96"/>
      <c r="AB64" s="96"/>
      <c r="AC64" s="96"/>
    </row>
    <row r="65" spans="2:29" ht="30" customHeight="1">
      <c r="B65" s="2"/>
      <c r="C65" s="403" t="str">
        <f>CONCATENATE("Остаток денежных средств и  эквивалентов денежных средств на ",DAY('прил 1'!O20),".",MONTH('прил 1'!O20),".",YEAR('прил 1'!O20)," г.")</f>
        <v>Остаток денежных средств и  эквивалентов денежных средств на 31.12.2020 г.</v>
      </c>
      <c r="D65" s="415"/>
      <c r="E65" s="415"/>
      <c r="F65" s="415"/>
      <c r="G65" s="416"/>
      <c r="H65" s="422">
        <v>120</v>
      </c>
      <c r="I65" s="423"/>
      <c r="J65" s="435">
        <f>'прил 1'!N51</f>
        <v>183</v>
      </c>
      <c r="K65" s="436"/>
      <c r="L65" s="436"/>
      <c r="M65" s="436"/>
      <c r="N65" s="437"/>
      <c r="O65" s="232">
        <v>225</v>
      </c>
      <c r="P65" s="233"/>
      <c r="Q65" s="233"/>
      <c r="R65" s="233"/>
      <c r="S65" s="234"/>
      <c r="T65" s="2"/>
      <c r="W65" s="96"/>
      <c r="X65" s="96"/>
      <c r="Y65" s="96"/>
      <c r="Z65" s="96"/>
      <c r="AA65" s="96"/>
      <c r="AB65" s="96"/>
      <c r="AC65" s="96"/>
    </row>
    <row r="66" spans="2:29" ht="30" customHeight="1">
      <c r="B66" s="2"/>
      <c r="C66" s="403" t="str">
        <f>CONCATENATE("Остаток денежных средств и эквивалентов денежных средств на ",'прил 1'!V8,".",IF('прил 1'!V9&lt;10,CONCATENATE("0",'прил 1'!V9,),'прил 1'!V9),".",YEAR('прил 1'!U6)," г.")</f>
        <v>Остаток денежных средств и эквивалентов денежных средств на 31.12.2021 г.</v>
      </c>
      <c r="D66" s="415"/>
      <c r="E66" s="415"/>
      <c r="F66" s="415"/>
      <c r="G66" s="416"/>
      <c r="H66" s="433">
        <v>130</v>
      </c>
      <c r="I66" s="434"/>
      <c r="J66" s="244">
        <f>J65+J64</f>
        <v>339</v>
      </c>
      <c r="K66" s="245"/>
      <c r="L66" s="245"/>
      <c r="M66" s="245"/>
      <c r="N66" s="246"/>
      <c r="O66" s="244">
        <f>O65+O64</f>
        <v>183</v>
      </c>
      <c r="P66" s="245"/>
      <c r="Q66" s="245"/>
      <c r="R66" s="245"/>
      <c r="S66" s="246"/>
      <c r="T66" s="2"/>
      <c r="V66" s="111" t="s">
        <v>256</v>
      </c>
      <c r="W66" s="112">
        <f>'прил 1'!I51</f>
        <v>339</v>
      </c>
      <c r="X66" s="348" t="s">
        <v>257</v>
      </c>
      <c r="Y66" s="348"/>
      <c r="Z66" s="348"/>
      <c r="AA66" s="348"/>
      <c r="AB66" s="348"/>
      <c r="AC66" s="348"/>
    </row>
    <row r="67" spans="2:29" ht="15">
      <c r="B67" s="2"/>
      <c r="C67" s="403" t="s">
        <v>378</v>
      </c>
      <c r="D67" s="415"/>
      <c r="E67" s="415"/>
      <c r="F67" s="415"/>
      <c r="G67" s="416"/>
      <c r="H67" s="422">
        <v>140</v>
      </c>
      <c r="I67" s="423"/>
      <c r="J67" s="235"/>
      <c r="K67" s="231"/>
      <c r="L67" s="231"/>
      <c r="M67" s="231"/>
      <c r="N67" s="257"/>
      <c r="O67" s="232"/>
      <c r="P67" s="233"/>
      <c r="Q67" s="233"/>
      <c r="R67" s="233"/>
      <c r="S67" s="234"/>
      <c r="T67" s="2"/>
      <c r="V67" s="110"/>
      <c r="W67" s="117"/>
      <c r="X67" s="117"/>
      <c r="Y67" s="117"/>
      <c r="Z67" s="96"/>
      <c r="AA67" s="96"/>
      <c r="AB67" s="96"/>
      <c r="AC67" s="96"/>
    </row>
    <row r="68" spans="2:29" ht="15">
      <c r="B68" s="2"/>
      <c r="C68" s="2"/>
      <c r="D68" s="2"/>
      <c r="E68" s="2"/>
      <c r="F68" s="2"/>
      <c r="G68" s="2"/>
      <c r="H68" s="2"/>
      <c r="I68" s="2"/>
      <c r="J68" s="2"/>
      <c r="K68" s="2"/>
      <c r="L68" s="2"/>
      <c r="M68" s="2"/>
      <c r="N68" s="2"/>
      <c r="O68" s="2"/>
      <c r="P68" s="2"/>
      <c r="Q68" s="2"/>
      <c r="R68" s="2"/>
      <c r="S68" s="2"/>
      <c r="T68" s="2"/>
      <c r="V68" s="110"/>
      <c r="W68" s="117"/>
      <c r="X68" s="117"/>
      <c r="Y68" s="117"/>
      <c r="Z68" s="96"/>
      <c r="AA68" s="96"/>
      <c r="AB68" s="96"/>
      <c r="AC68" s="96"/>
    </row>
    <row r="69" spans="2:29" ht="15">
      <c r="B69" s="2"/>
      <c r="C69" s="316" t="s">
        <v>61</v>
      </c>
      <c r="D69" s="316"/>
      <c r="E69" s="3"/>
      <c r="F69" s="285"/>
      <c r="G69" s="285"/>
      <c r="H69" s="285"/>
      <c r="I69" s="93"/>
      <c r="J69" s="3"/>
      <c r="K69" s="285" t="str">
        <f>IF('прил 1'!I98=0," ",'прил 1'!I98)</f>
        <v>М. В. Максимов</v>
      </c>
      <c r="L69" s="285"/>
      <c r="M69" s="285"/>
      <c r="N69" s="285"/>
      <c r="O69" s="285"/>
      <c r="P69" s="285"/>
      <c r="Q69" s="2"/>
      <c r="R69" s="2"/>
      <c r="S69" s="2"/>
      <c r="T69" s="2"/>
      <c r="W69" s="96"/>
      <c r="X69" s="96"/>
      <c r="Y69" s="96"/>
      <c r="Z69" s="96"/>
      <c r="AA69" s="96"/>
      <c r="AB69" s="96"/>
      <c r="AC69" s="96"/>
    </row>
    <row r="70" spans="2:29" ht="15">
      <c r="B70" s="2"/>
      <c r="C70" s="21" t="s">
        <v>64</v>
      </c>
      <c r="D70" s="21"/>
      <c r="E70" s="21"/>
      <c r="F70" s="276" t="s">
        <v>63</v>
      </c>
      <c r="G70" s="276"/>
      <c r="H70" s="276"/>
      <c r="I70" s="21"/>
      <c r="J70" s="22"/>
      <c r="K70" s="276" t="s">
        <v>59</v>
      </c>
      <c r="L70" s="276"/>
      <c r="M70" s="276"/>
      <c r="N70" s="276"/>
      <c r="O70" s="276"/>
      <c r="P70" s="276"/>
      <c r="Q70" s="2"/>
      <c r="R70" s="2"/>
      <c r="S70" s="2"/>
      <c r="T70" s="2"/>
      <c r="W70" s="96"/>
      <c r="X70" s="96"/>
      <c r="Y70" s="96"/>
      <c r="Z70" s="96"/>
      <c r="AA70" s="96"/>
      <c r="AB70" s="96"/>
      <c r="AC70" s="96"/>
    </row>
    <row r="71" spans="2:29" ht="15">
      <c r="B71" s="2"/>
      <c r="C71" s="316" t="s">
        <v>62</v>
      </c>
      <c r="D71" s="316"/>
      <c r="E71" s="3"/>
      <c r="F71" s="285"/>
      <c r="G71" s="285"/>
      <c r="H71" s="285"/>
      <c r="I71" s="93"/>
      <c r="J71" s="3"/>
      <c r="K71" s="285" t="str">
        <f>IF('прил 1'!I100=0," ",'прил 1'!I100)</f>
        <v>Т. В. Бельская</v>
      </c>
      <c r="L71" s="285"/>
      <c r="M71" s="285"/>
      <c r="N71" s="285"/>
      <c r="O71" s="285"/>
      <c r="P71" s="285"/>
      <c r="Q71" s="2"/>
      <c r="R71" s="2"/>
      <c r="S71" s="2"/>
      <c r="T71" s="2"/>
      <c r="W71" s="96"/>
      <c r="X71" s="96"/>
      <c r="Y71" s="96"/>
      <c r="Z71" s="96"/>
      <c r="AA71" s="96"/>
      <c r="AB71" s="96"/>
      <c r="AC71" s="96"/>
    </row>
    <row r="72" spans="2:29" ht="15">
      <c r="B72" s="2"/>
      <c r="C72" s="29"/>
      <c r="D72" s="29"/>
      <c r="E72" s="29"/>
      <c r="F72" s="276" t="s">
        <v>63</v>
      </c>
      <c r="G72" s="276"/>
      <c r="H72" s="276"/>
      <c r="I72" s="21"/>
      <c r="J72" s="22"/>
      <c r="K72" s="276" t="s">
        <v>59</v>
      </c>
      <c r="L72" s="276"/>
      <c r="M72" s="276"/>
      <c r="N72" s="276"/>
      <c r="O72" s="276"/>
      <c r="P72" s="276"/>
      <c r="Q72" s="2"/>
      <c r="R72" s="2"/>
      <c r="S72" s="2"/>
      <c r="T72" s="2"/>
      <c r="W72" s="96"/>
      <c r="X72" s="96"/>
      <c r="Y72" s="96"/>
      <c r="Z72" s="96"/>
      <c r="AA72" s="96"/>
      <c r="AB72" s="96"/>
      <c r="AC72" s="96"/>
    </row>
    <row r="73" spans="2:29" ht="15">
      <c r="B73" s="2"/>
      <c r="C73" s="274">
        <f ca="1">TODAY()</f>
        <v>44666</v>
      </c>
      <c r="D73" s="274"/>
      <c r="E73" s="2"/>
      <c r="F73" s="2"/>
      <c r="G73" s="2"/>
      <c r="H73" s="2"/>
      <c r="I73" s="2"/>
      <c r="J73" s="2"/>
      <c r="K73" s="2"/>
      <c r="L73" s="2"/>
      <c r="M73" s="2"/>
      <c r="N73" s="52"/>
      <c r="O73" s="2"/>
      <c r="P73" s="2"/>
      <c r="Q73" s="2"/>
      <c r="R73" s="2"/>
      <c r="S73" s="2"/>
      <c r="T73" s="2"/>
      <c r="W73" s="96"/>
      <c r="X73" s="96"/>
      <c r="Y73" s="96"/>
      <c r="Z73" s="96"/>
      <c r="AA73" s="96"/>
      <c r="AB73" s="96"/>
      <c r="AC73" s="96"/>
    </row>
    <row r="74" spans="2:20" ht="15">
      <c r="B74" s="2"/>
      <c r="C74" s="2"/>
      <c r="D74" s="2"/>
      <c r="E74" s="2"/>
      <c r="F74" s="2"/>
      <c r="G74" s="2"/>
      <c r="H74" s="2"/>
      <c r="I74" s="2"/>
      <c r="J74" s="2"/>
      <c r="K74" s="2"/>
      <c r="L74" s="2"/>
      <c r="M74" s="2"/>
      <c r="N74" s="2"/>
      <c r="O74" s="2"/>
      <c r="P74" s="2"/>
      <c r="Q74" s="2"/>
      <c r="R74" s="2"/>
      <c r="S74" s="2"/>
      <c r="T74" s="2"/>
    </row>
    <row r="75" spans="2:20" ht="6" customHeight="1">
      <c r="B75" s="2"/>
      <c r="C75" s="2"/>
      <c r="D75" s="2"/>
      <c r="E75" s="2"/>
      <c r="F75" s="2"/>
      <c r="G75" s="2"/>
      <c r="H75" s="2"/>
      <c r="I75" s="2"/>
      <c r="J75" s="2"/>
      <c r="K75" s="2"/>
      <c r="L75" s="2"/>
      <c r="M75" s="2"/>
      <c r="N75" s="2"/>
      <c r="O75" s="2"/>
      <c r="P75" s="2"/>
      <c r="Q75" s="2"/>
      <c r="R75" s="2"/>
      <c r="S75" s="2"/>
      <c r="T75" s="2"/>
    </row>
  </sheetData>
  <sheetProtection/>
  <mergeCells count="228">
    <mergeCell ref="L3:S3"/>
    <mergeCell ref="X66:AC66"/>
    <mergeCell ref="H32:I32"/>
    <mergeCell ref="H33:I33"/>
    <mergeCell ref="H48:I48"/>
    <mergeCell ref="H36:I36"/>
    <mergeCell ref="H65:I65"/>
    <mergeCell ref="H47:I47"/>
    <mergeCell ref="H56:I56"/>
    <mergeCell ref="H57:I57"/>
    <mergeCell ref="V21:X21"/>
    <mergeCell ref="H21:I21"/>
    <mergeCell ref="H22:I22"/>
    <mergeCell ref="H23:I23"/>
    <mergeCell ref="J23:N23"/>
    <mergeCell ref="O23:S23"/>
    <mergeCell ref="J21:N21"/>
    <mergeCell ref="O21:S21"/>
    <mergeCell ref="J22:N22"/>
    <mergeCell ref="I7:K7"/>
    <mergeCell ref="L7:Q7"/>
    <mergeCell ref="H60:I60"/>
    <mergeCell ref="J45:N45"/>
    <mergeCell ref="O45:S45"/>
    <mergeCell ref="H28:I28"/>
    <mergeCell ref="H29:I29"/>
    <mergeCell ref="J55:N55"/>
    <mergeCell ref="O55:S55"/>
    <mergeCell ref="J51:N51"/>
    <mergeCell ref="C6:S6"/>
    <mergeCell ref="F7:G7"/>
    <mergeCell ref="K70:P70"/>
    <mergeCell ref="K17:L17"/>
    <mergeCell ref="P17:Q17"/>
    <mergeCell ref="J65:N65"/>
    <mergeCell ref="O65:S65"/>
    <mergeCell ref="C62:G62"/>
    <mergeCell ref="J62:N62"/>
    <mergeCell ref="J61:N61"/>
    <mergeCell ref="C71:D71"/>
    <mergeCell ref="F71:H71"/>
    <mergeCell ref="K71:P71"/>
    <mergeCell ref="C66:G66"/>
    <mergeCell ref="J66:N66"/>
    <mergeCell ref="O66:S66"/>
    <mergeCell ref="H67:I67"/>
    <mergeCell ref="H66:I66"/>
    <mergeCell ref="C69:D69"/>
    <mergeCell ref="F69:H69"/>
    <mergeCell ref="O61:S61"/>
    <mergeCell ref="H63:I63"/>
    <mergeCell ref="C63:G63"/>
    <mergeCell ref="O62:S62"/>
    <mergeCell ref="H62:I62"/>
    <mergeCell ref="O63:S63"/>
    <mergeCell ref="H61:I61"/>
    <mergeCell ref="C61:G61"/>
    <mergeCell ref="J63:N63"/>
    <mergeCell ref="K69:P69"/>
    <mergeCell ref="C58:G58"/>
    <mergeCell ref="J58:N58"/>
    <mergeCell ref="O58:S58"/>
    <mergeCell ref="C59:G59"/>
    <mergeCell ref="J59:N59"/>
    <mergeCell ref="O59:S59"/>
    <mergeCell ref="H58:I58"/>
    <mergeCell ref="H59:I59"/>
    <mergeCell ref="H64:I64"/>
    <mergeCell ref="O46:S46"/>
    <mergeCell ref="O44:S44"/>
    <mergeCell ref="O47:S47"/>
    <mergeCell ref="O53:S53"/>
    <mergeCell ref="J52:N52"/>
    <mergeCell ref="O52:S52"/>
    <mergeCell ref="J47:N47"/>
    <mergeCell ref="O31:S31"/>
    <mergeCell ref="C54:G54"/>
    <mergeCell ref="J54:N54"/>
    <mergeCell ref="O54:S54"/>
    <mergeCell ref="H53:I53"/>
    <mergeCell ref="H54:I54"/>
    <mergeCell ref="H51:I51"/>
    <mergeCell ref="O51:S51"/>
    <mergeCell ref="O43:S43"/>
    <mergeCell ref="J44:N44"/>
    <mergeCell ref="O32:S32"/>
    <mergeCell ref="O39:S39"/>
    <mergeCell ref="O36:S36"/>
    <mergeCell ref="O40:S40"/>
    <mergeCell ref="O33:S33"/>
    <mergeCell ref="O37:S37"/>
    <mergeCell ref="O38:S38"/>
    <mergeCell ref="J33:N33"/>
    <mergeCell ref="J37:N37"/>
    <mergeCell ref="J38:N38"/>
    <mergeCell ref="J36:N36"/>
    <mergeCell ref="O42:S42"/>
    <mergeCell ref="O41:S41"/>
    <mergeCell ref="O35:S35"/>
    <mergeCell ref="O56:S56"/>
    <mergeCell ref="O22:S22"/>
    <mergeCell ref="H24:I24"/>
    <mergeCell ref="H43:I43"/>
    <mergeCell ref="H40:I40"/>
    <mergeCell ref="H30:I30"/>
    <mergeCell ref="O48:S48"/>
    <mergeCell ref="J32:N32"/>
    <mergeCell ref="J39:N39"/>
    <mergeCell ref="J35:N35"/>
    <mergeCell ref="H37:I37"/>
    <mergeCell ref="H35:I35"/>
    <mergeCell ref="C30:G30"/>
    <mergeCell ref="C48:G48"/>
    <mergeCell ref="C37:G37"/>
    <mergeCell ref="C38:G38"/>
    <mergeCell ref="H38:I38"/>
    <mergeCell ref="H39:I39"/>
    <mergeCell ref="C40:G40"/>
    <mergeCell ref="H41:I41"/>
    <mergeCell ref="H42:I42"/>
    <mergeCell ref="H44:I44"/>
    <mergeCell ref="J42:N42"/>
    <mergeCell ref="C41:G41"/>
    <mergeCell ref="C43:G43"/>
    <mergeCell ref="C42:G42"/>
    <mergeCell ref="J43:N43"/>
    <mergeCell ref="C17:G18"/>
    <mergeCell ref="C33:G33"/>
    <mergeCell ref="C32:G32"/>
    <mergeCell ref="C29:G29"/>
    <mergeCell ref="C19:G19"/>
    <mergeCell ref="C26:G26"/>
    <mergeCell ref="C27:G27"/>
    <mergeCell ref="C25:G25"/>
    <mergeCell ref="C28:G28"/>
    <mergeCell ref="O30:S30"/>
    <mergeCell ref="J30:N30"/>
    <mergeCell ref="J27:N27"/>
    <mergeCell ref="O28:S28"/>
    <mergeCell ref="J28:N28"/>
    <mergeCell ref="J26:N26"/>
    <mergeCell ref="O29:S29"/>
    <mergeCell ref="F10:S10"/>
    <mergeCell ref="F11:S11"/>
    <mergeCell ref="F12:S12"/>
    <mergeCell ref="F13:S13"/>
    <mergeCell ref="H25:I25"/>
    <mergeCell ref="O27:S27"/>
    <mergeCell ref="O26:S26"/>
    <mergeCell ref="H26:I26"/>
    <mergeCell ref="H27:I27"/>
    <mergeCell ref="O25:S25"/>
    <mergeCell ref="C13:E13"/>
    <mergeCell ref="F14:S14"/>
    <mergeCell ref="C14:E14"/>
    <mergeCell ref="O24:S24"/>
    <mergeCell ref="J24:N24"/>
    <mergeCell ref="J25:N25"/>
    <mergeCell ref="H17:I18"/>
    <mergeCell ref="J18:N18"/>
    <mergeCell ref="O19:S19"/>
    <mergeCell ref="H19:I19"/>
    <mergeCell ref="C55:G55"/>
    <mergeCell ref="J31:N31"/>
    <mergeCell ref="C36:G36"/>
    <mergeCell ref="J29:N29"/>
    <mergeCell ref="C35:G35"/>
    <mergeCell ref="C31:G31"/>
    <mergeCell ref="H31:I31"/>
    <mergeCell ref="C50:G50"/>
    <mergeCell ref="J50:N50"/>
    <mergeCell ref="J48:N48"/>
    <mergeCell ref="H50:I50"/>
    <mergeCell ref="C45:G45"/>
    <mergeCell ref="C47:G47"/>
    <mergeCell ref="C46:G46"/>
    <mergeCell ref="J46:N46"/>
    <mergeCell ref="H46:I46"/>
    <mergeCell ref="C12:E12"/>
    <mergeCell ref="H45:I45"/>
    <mergeCell ref="C23:G23"/>
    <mergeCell ref="C22:G22"/>
    <mergeCell ref="F15:S15"/>
    <mergeCell ref="C15:E15"/>
    <mergeCell ref="O18:S18"/>
    <mergeCell ref="O20:S20"/>
    <mergeCell ref="J41:N41"/>
    <mergeCell ref="C44:G44"/>
    <mergeCell ref="C57:G57"/>
    <mergeCell ref="C51:G51"/>
    <mergeCell ref="J57:N57"/>
    <mergeCell ref="H52:I52"/>
    <mergeCell ref="C53:G53"/>
    <mergeCell ref="J53:N53"/>
    <mergeCell ref="C56:G56"/>
    <mergeCell ref="J56:N56"/>
    <mergeCell ref="H55:I55"/>
    <mergeCell ref="C52:G52"/>
    <mergeCell ref="C73:D73"/>
    <mergeCell ref="J64:N64"/>
    <mergeCell ref="F72:H72"/>
    <mergeCell ref="K72:P72"/>
    <mergeCell ref="C65:G65"/>
    <mergeCell ref="C67:G67"/>
    <mergeCell ref="J67:N67"/>
    <mergeCell ref="O67:S67"/>
    <mergeCell ref="O64:S64"/>
    <mergeCell ref="C64:G64"/>
    <mergeCell ref="J60:N60"/>
    <mergeCell ref="F9:S9"/>
    <mergeCell ref="J19:N19"/>
    <mergeCell ref="J40:N40"/>
    <mergeCell ref="C24:G24"/>
    <mergeCell ref="C21:G21"/>
    <mergeCell ref="O60:S60"/>
    <mergeCell ref="C20:N20"/>
    <mergeCell ref="O57:S57"/>
    <mergeCell ref="O50:S50"/>
    <mergeCell ref="P4:S4"/>
    <mergeCell ref="C60:G60"/>
    <mergeCell ref="C39:G39"/>
    <mergeCell ref="F70:H70"/>
    <mergeCell ref="F5:L5"/>
    <mergeCell ref="C34:N34"/>
    <mergeCell ref="C49:N49"/>
    <mergeCell ref="C9:E9"/>
    <mergeCell ref="C10:E10"/>
    <mergeCell ref="C11:E11"/>
  </mergeCells>
  <conditionalFormatting sqref="U93">
    <cfRule type="expression" priority="1" dxfId="31" stopIfTrue="1">
      <formula>ABS($U$51)&gt;0.9</formula>
    </cfRule>
  </conditionalFormatting>
  <conditionalFormatting sqref="T93">
    <cfRule type="expression" priority="2" dxfId="31" stopIfTrue="1">
      <formula>ABS($T$51)&gt;0.9</formula>
    </cfRule>
  </conditionalFormatting>
  <conditionalFormatting sqref="V66:X66">
    <cfRule type="expression" priority="3" dxfId="31" stopIfTrue="1">
      <formula>$J$66&lt;&gt;$W$66</formula>
    </cfRule>
  </conditionalFormatting>
  <printOptions/>
  <pageMargins left="0.31496062992125984" right="0.31496062992125984" top="0.31496062992125984" bottom="0.31496062992125984" header="0.2755905511811024" footer="0.2755905511811024"/>
  <pageSetup blackAndWhite="1"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codeName="Лист7">
    <tabColor indexed="46"/>
  </sheetPr>
  <dimension ref="A1:D75"/>
  <sheetViews>
    <sheetView zoomScalePageLayoutView="0" workbookViewId="0" topLeftCell="A1">
      <selection activeCell="A1" sqref="A1"/>
    </sheetView>
  </sheetViews>
  <sheetFormatPr defaultColWidth="9.140625" defaultRowHeight="15"/>
  <cols>
    <col min="1" max="1" width="3.00390625" style="141" bestFit="1" customWidth="1"/>
    <col min="2" max="2" width="86.8515625" style="141" customWidth="1"/>
    <col min="3" max="4" width="5.57421875" style="141" customWidth="1"/>
    <col min="5" max="16384" width="9.140625" style="141" customWidth="1"/>
  </cols>
  <sheetData>
    <row r="1" spans="1:4" s="139" customFormat="1" ht="13.5">
      <c r="A1" s="137">
        <f>ROW()</f>
        <v>1</v>
      </c>
      <c r="B1" s="137" t="s">
        <v>286</v>
      </c>
      <c r="C1" s="138">
        <v>1.5</v>
      </c>
      <c r="D1" s="138">
        <v>0.2</v>
      </c>
    </row>
    <row r="2" spans="1:4" s="139" customFormat="1" ht="13.5">
      <c r="A2" s="137">
        <f>ROW()</f>
        <v>2</v>
      </c>
      <c r="B2" s="137" t="s">
        <v>287</v>
      </c>
      <c r="C2" s="138">
        <v>1.5</v>
      </c>
      <c r="D2" s="138">
        <v>0.2</v>
      </c>
    </row>
    <row r="3" spans="1:4" s="139" customFormat="1" ht="13.5">
      <c r="A3" s="137">
        <f>ROW()</f>
        <v>3</v>
      </c>
      <c r="B3" s="137" t="s">
        <v>288</v>
      </c>
      <c r="C3" s="138">
        <v>1.5</v>
      </c>
      <c r="D3" s="138">
        <v>0.2</v>
      </c>
    </row>
    <row r="4" spans="1:4" s="139" customFormat="1" ht="13.5">
      <c r="A4" s="137">
        <f>ROW()</f>
        <v>4</v>
      </c>
      <c r="B4" s="137" t="s">
        <v>289</v>
      </c>
      <c r="C4" s="140">
        <v>1.7</v>
      </c>
      <c r="D4" s="138">
        <v>0.3</v>
      </c>
    </row>
    <row r="5" spans="1:4" s="139" customFormat="1" ht="13.5">
      <c r="A5" s="137">
        <f>ROW()</f>
        <v>5</v>
      </c>
      <c r="B5" s="137" t="s">
        <v>290</v>
      </c>
      <c r="C5" s="138">
        <v>1.2</v>
      </c>
      <c r="D5" s="138">
        <v>0.15</v>
      </c>
    </row>
    <row r="6" spans="1:4" s="139" customFormat="1" ht="13.5">
      <c r="A6" s="137">
        <f>ROW()</f>
        <v>6</v>
      </c>
      <c r="B6" s="137" t="s">
        <v>291</v>
      </c>
      <c r="C6" s="140">
        <v>1.3</v>
      </c>
      <c r="D6" s="138">
        <v>0.2</v>
      </c>
    </row>
    <row r="7" spans="1:4" s="139" customFormat="1" ht="13.5">
      <c r="A7" s="137">
        <f>ROW()</f>
        <v>7</v>
      </c>
      <c r="B7" s="137" t="s">
        <v>292</v>
      </c>
      <c r="C7" s="140">
        <v>1.7</v>
      </c>
      <c r="D7" s="138">
        <v>0.3</v>
      </c>
    </row>
    <row r="8" spans="1:4" ht="13.5">
      <c r="A8" s="137">
        <f>ROW()</f>
        <v>8</v>
      </c>
      <c r="B8" s="137" t="s">
        <v>293</v>
      </c>
      <c r="C8" s="138">
        <v>1.7</v>
      </c>
      <c r="D8" s="138">
        <v>0.3</v>
      </c>
    </row>
    <row r="9" spans="1:4" ht="13.5">
      <c r="A9" s="137">
        <f>ROW()</f>
        <v>9</v>
      </c>
      <c r="B9" s="137" t="s">
        <v>294</v>
      </c>
      <c r="C9" s="138">
        <v>1.3</v>
      </c>
      <c r="D9" s="138">
        <v>0.2</v>
      </c>
    </row>
    <row r="10" spans="1:4" ht="13.5">
      <c r="A10" s="137">
        <f>ROW()</f>
        <v>10</v>
      </c>
      <c r="B10" s="137" t="s">
        <v>295</v>
      </c>
      <c r="C10" s="138">
        <v>1.3</v>
      </c>
      <c r="D10" s="138">
        <v>0.2</v>
      </c>
    </row>
    <row r="11" spans="1:4" ht="13.5">
      <c r="A11" s="137">
        <f>ROW()</f>
        <v>11</v>
      </c>
      <c r="B11" s="137" t="s">
        <v>296</v>
      </c>
      <c r="C11" s="138">
        <v>1.4</v>
      </c>
      <c r="D11" s="138">
        <v>0.2</v>
      </c>
    </row>
    <row r="12" spans="1:4" ht="13.5">
      <c r="A12" s="137">
        <f>ROW()</f>
        <v>12</v>
      </c>
      <c r="B12" s="137" t="s">
        <v>297</v>
      </c>
      <c r="C12" s="138">
        <v>1.7</v>
      </c>
      <c r="D12" s="138">
        <v>0.3</v>
      </c>
    </row>
    <row r="13" spans="1:4" ht="13.5">
      <c r="A13" s="137">
        <f>ROW()</f>
        <v>13</v>
      </c>
      <c r="B13" s="137" t="s">
        <v>298</v>
      </c>
      <c r="C13" s="138">
        <v>1.4</v>
      </c>
      <c r="D13" s="138">
        <v>0.2</v>
      </c>
    </row>
    <row r="14" spans="1:4" ht="13.5">
      <c r="A14" s="137">
        <f>ROW()</f>
        <v>14</v>
      </c>
      <c r="B14" s="137" t="s">
        <v>299</v>
      </c>
      <c r="C14" s="138">
        <v>1.4</v>
      </c>
      <c r="D14" s="138">
        <v>0.2</v>
      </c>
    </row>
    <row r="15" spans="1:4" ht="13.5">
      <c r="A15" s="137">
        <f>ROW()</f>
        <v>15</v>
      </c>
      <c r="B15" s="137" t="s">
        <v>300</v>
      </c>
      <c r="C15" s="138">
        <v>1.3</v>
      </c>
      <c r="D15" s="138">
        <v>0.2</v>
      </c>
    </row>
    <row r="16" spans="1:4" ht="13.5">
      <c r="A16" s="137">
        <f>ROW()</f>
        <v>16</v>
      </c>
      <c r="B16" s="137" t="s">
        <v>301</v>
      </c>
      <c r="C16" s="138">
        <v>1.2</v>
      </c>
      <c r="D16" s="138">
        <v>0.15</v>
      </c>
    </row>
    <row r="17" spans="1:4" ht="13.5">
      <c r="A17" s="137">
        <f>ROW()</f>
        <v>17</v>
      </c>
      <c r="B17" s="137" t="s">
        <v>302</v>
      </c>
      <c r="C17" s="138">
        <v>1.3</v>
      </c>
      <c r="D17" s="138">
        <v>0.2</v>
      </c>
    </row>
    <row r="18" spans="1:4" ht="13.5">
      <c r="A18" s="137">
        <f>ROW()</f>
        <v>18</v>
      </c>
      <c r="B18" s="137" t="s">
        <v>303</v>
      </c>
      <c r="C18" s="138">
        <v>1.2</v>
      </c>
      <c r="D18" s="138">
        <v>0.15</v>
      </c>
    </row>
    <row r="19" spans="1:4" ht="13.5">
      <c r="A19" s="137">
        <f>ROW()</f>
        <v>19</v>
      </c>
      <c r="B19" s="137" t="s">
        <v>304</v>
      </c>
      <c r="C19" s="138">
        <v>1.2</v>
      </c>
      <c r="D19" s="138">
        <v>0.15</v>
      </c>
    </row>
    <row r="20" spans="1:4" ht="13.5">
      <c r="A20" s="137">
        <f>ROW()</f>
        <v>20</v>
      </c>
      <c r="B20" s="137" t="s">
        <v>305</v>
      </c>
      <c r="C20" s="138">
        <v>1.3</v>
      </c>
      <c r="D20" s="138">
        <v>0.2</v>
      </c>
    </row>
    <row r="21" spans="1:4" ht="13.5">
      <c r="A21" s="137">
        <f>ROW()</f>
        <v>21</v>
      </c>
      <c r="B21" s="137" t="s">
        <v>306</v>
      </c>
      <c r="C21" s="138">
        <v>1.3</v>
      </c>
      <c r="D21" s="138">
        <v>0.2</v>
      </c>
    </row>
    <row r="22" spans="1:4" ht="13.5">
      <c r="A22" s="137">
        <f>ROW()</f>
        <v>22</v>
      </c>
      <c r="B22" s="137" t="s">
        <v>307</v>
      </c>
      <c r="C22" s="138">
        <v>1.4</v>
      </c>
      <c r="D22" s="138">
        <v>0.2</v>
      </c>
    </row>
    <row r="23" spans="1:4" ht="13.5">
      <c r="A23" s="137">
        <f>ROW()</f>
        <v>23</v>
      </c>
      <c r="B23" s="137" t="s">
        <v>308</v>
      </c>
      <c r="C23" s="138">
        <v>1.3</v>
      </c>
      <c r="D23" s="138">
        <v>0.2</v>
      </c>
    </row>
    <row r="24" spans="1:4" ht="13.5">
      <c r="A24" s="137">
        <f>ROW()</f>
        <v>24</v>
      </c>
      <c r="B24" s="137" t="s">
        <v>309</v>
      </c>
      <c r="C24" s="138">
        <v>1.3</v>
      </c>
      <c r="D24" s="138">
        <v>0.2</v>
      </c>
    </row>
    <row r="25" spans="1:4" ht="13.5">
      <c r="A25" s="137">
        <f>ROW()</f>
        <v>25</v>
      </c>
      <c r="B25" s="137" t="s">
        <v>310</v>
      </c>
      <c r="C25" s="138">
        <v>1.6</v>
      </c>
      <c r="D25" s="138">
        <v>0.1</v>
      </c>
    </row>
    <row r="26" spans="1:4" ht="13.5">
      <c r="A26" s="137">
        <f>ROW()</f>
        <v>26</v>
      </c>
      <c r="B26" s="137" t="s">
        <v>311</v>
      </c>
      <c r="C26" s="138">
        <v>1.3</v>
      </c>
      <c r="D26" s="138">
        <v>0.2</v>
      </c>
    </row>
    <row r="27" spans="1:4" ht="13.5">
      <c r="A27" s="137">
        <f>ROW()</f>
        <v>27</v>
      </c>
      <c r="B27" s="137" t="s">
        <v>312</v>
      </c>
      <c r="C27" s="138">
        <v>1.7</v>
      </c>
      <c r="D27" s="138">
        <v>0.3</v>
      </c>
    </row>
    <row r="28" spans="1:4" ht="13.5">
      <c r="A28" s="137">
        <f>ROW()</f>
        <v>28</v>
      </c>
      <c r="B28" s="137" t="s">
        <v>313</v>
      </c>
      <c r="C28" s="138">
        <v>1.3</v>
      </c>
      <c r="D28" s="138">
        <v>0.2</v>
      </c>
    </row>
    <row r="29" spans="1:4" ht="13.5">
      <c r="A29" s="137">
        <f>ROW()</f>
        <v>29</v>
      </c>
      <c r="B29" s="137" t="s">
        <v>314</v>
      </c>
      <c r="C29" s="138">
        <v>1.1</v>
      </c>
      <c r="D29" s="138">
        <v>0.25</v>
      </c>
    </row>
    <row r="30" spans="1:4" ht="13.5">
      <c r="A30" s="137">
        <f>ROW()</f>
        <v>30</v>
      </c>
      <c r="B30" s="137" t="s">
        <v>315</v>
      </c>
      <c r="C30" s="138">
        <v>1.01</v>
      </c>
      <c r="D30" s="138">
        <v>0.3</v>
      </c>
    </row>
    <row r="31" spans="1:4" ht="13.5">
      <c r="A31" s="137">
        <f>ROW()</f>
        <v>31</v>
      </c>
      <c r="B31" s="137" t="s">
        <v>316</v>
      </c>
      <c r="C31" s="138">
        <v>1.1</v>
      </c>
      <c r="D31" s="138">
        <v>0.1</v>
      </c>
    </row>
    <row r="32" spans="1:4" ht="27.75" customHeight="1">
      <c r="A32" s="137">
        <f>ROW()</f>
        <v>32</v>
      </c>
      <c r="B32" s="142" t="s">
        <v>317</v>
      </c>
      <c r="C32" s="138">
        <v>1.1</v>
      </c>
      <c r="D32" s="138">
        <v>0.1</v>
      </c>
    </row>
    <row r="33" spans="1:4" ht="27">
      <c r="A33" s="137">
        <f>ROW()</f>
        <v>33</v>
      </c>
      <c r="B33" s="142" t="s">
        <v>318</v>
      </c>
      <c r="C33" s="138">
        <v>1.7</v>
      </c>
      <c r="D33" s="138">
        <v>0.3</v>
      </c>
    </row>
    <row r="34" spans="1:4" ht="13.5">
      <c r="A34" s="137">
        <f>ROW()</f>
        <v>34</v>
      </c>
      <c r="B34" s="137" t="s">
        <v>319</v>
      </c>
      <c r="C34" s="140">
        <v>1.1</v>
      </c>
      <c r="D34" s="138">
        <v>0.1</v>
      </c>
    </row>
    <row r="35" spans="1:4" ht="13.5">
      <c r="A35" s="137">
        <f>ROW()</f>
        <v>35</v>
      </c>
      <c r="B35" s="137" t="s">
        <v>320</v>
      </c>
      <c r="C35" s="138">
        <v>1.2</v>
      </c>
      <c r="D35" s="138">
        <v>0.15</v>
      </c>
    </row>
    <row r="36" spans="1:4" ht="27">
      <c r="A36" s="137">
        <f>ROW()</f>
        <v>36</v>
      </c>
      <c r="B36" s="142" t="s">
        <v>321</v>
      </c>
      <c r="C36" s="143">
        <v>1</v>
      </c>
      <c r="D36" s="138">
        <v>0.1</v>
      </c>
    </row>
    <row r="37" spans="1:4" ht="27">
      <c r="A37" s="137">
        <f>ROW()</f>
        <v>37</v>
      </c>
      <c r="B37" s="142" t="s">
        <v>322</v>
      </c>
      <c r="C37" s="138">
        <v>1.15</v>
      </c>
      <c r="D37" s="138">
        <v>0.15</v>
      </c>
    </row>
    <row r="38" spans="1:4" ht="13.5">
      <c r="A38" s="137">
        <f>ROW()</f>
        <v>38</v>
      </c>
      <c r="B38" s="142" t="s">
        <v>323</v>
      </c>
      <c r="C38" s="143">
        <v>1</v>
      </c>
      <c r="D38" s="138">
        <v>0.05</v>
      </c>
    </row>
    <row r="39" spans="1:4" ht="13.5">
      <c r="A39" s="137">
        <f>ROW()</f>
        <v>39</v>
      </c>
      <c r="B39" s="137" t="s">
        <v>324</v>
      </c>
      <c r="C39" s="138">
        <v>1.1</v>
      </c>
      <c r="D39" s="138">
        <v>0.1</v>
      </c>
    </row>
    <row r="40" spans="1:4" ht="13.5">
      <c r="A40" s="137">
        <f>ROW()</f>
        <v>40</v>
      </c>
      <c r="B40" s="137" t="s">
        <v>325</v>
      </c>
      <c r="C40" s="143">
        <v>1</v>
      </c>
      <c r="D40" s="138">
        <v>0.1</v>
      </c>
    </row>
    <row r="41" spans="1:4" ht="13.5">
      <c r="A41" s="137">
        <f>ROW()</f>
        <v>41</v>
      </c>
      <c r="B41" s="137" t="s">
        <v>326</v>
      </c>
      <c r="C41" s="138">
        <v>1.1</v>
      </c>
      <c r="D41" s="138">
        <v>0.15</v>
      </c>
    </row>
    <row r="42" spans="1:4" ht="13.5">
      <c r="A42" s="137">
        <f>ROW()</f>
        <v>42</v>
      </c>
      <c r="B42" s="137" t="s">
        <v>327</v>
      </c>
      <c r="C42" s="138">
        <v>1.3</v>
      </c>
      <c r="D42" s="138">
        <v>0.2</v>
      </c>
    </row>
    <row r="43" spans="1:4" ht="13.5">
      <c r="A43" s="137">
        <f>ROW()</f>
        <v>43</v>
      </c>
      <c r="B43" s="137" t="s">
        <v>328</v>
      </c>
      <c r="C43" s="144">
        <v>1.1</v>
      </c>
      <c r="D43" s="138">
        <v>0.1</v>
      </c>
    </row>
    <row r="44" spans="1:4" ht="13.5">
      <c r="A44" s="137">
        <f>ROW()</f>
        <v>44</v>
      </c>
      <c r="B44" s="137" t="s">
        <v>329</v>
      </c>
      <c r="C44" s="138">
        <v>1.1</v>
      </c>
      <c r="D44" s="138">
        <v>0.15</v>
      </c>
    </row>
    <row r="45" spans="1:4" ht="13.5">
      <c r="A45" s="137">
        <f>ROW()</f>
        <v>45</v>
      </c>
      <c r="B45" s="137" t="s">
        <v>330</v>
      </c>
      <c r="C45" s="145">
        <v>1.1</v>
      </c>
      <c r="D45" s="138">
        <v>0.15</v>
      </c>
    </row>
    <row r="46" spans="1:4" ht="13.5">
      <c r="A46" s="137">
        <f>ROW()</f>
        <v>46</v>
      </c>
      <c r="B46" s="137" t="s">
        <v>331</v>
      </c>
      <c r="C46" s="138">
        <v>1.3</v>
      </c>
      <c r="D46" s="138">
        <v>0.2</v>
      </c>
    </row>
    <row r="47" spans="1:4" ht="13.5">
      <c r="A47" s="137">
        <f>ROW()</f>
        <v>47</v>
      </c>
      <c r="B47" s="137" t="s">
        <v>332</v>
      </c>
      <c r="C47" s="144">
        <v>1.1</v>
      </c>
      <c r="D47" s="138">
        <v>0.1</v>
      </c>
    </row>
    <row r="48" spans="1:4" ht="13.5">
      <c r="A48" s="137">
        <f>ROW()</f>
        <v>48</v>
      </c>
      <c r="B48" s="137" t="s">
        <v>333</v>
      </c>
      <c r="C48" s="144">
        <v>1.5</v>
      </c>
      <c r="D48" s="138">
        <v>0.2</v>
      </c>
    </row>
    <row r="49" spans="1:4" ht="13.5">
      <c r="A49" s="137">
        <f>ROW()</f>
        <v>49</v>
      </c>
      <c r="B49" s="137" t="s">
        <v>334</v>
      </c>
      <c r="C49" s="144">
        <v>1.1</v>
      </c>
      <c r="D49" s="138">
        <v>0.1</v>
      </c>
    </row>
    <row r="50" spans="1:4" ht="13.5">
      <c r="A50" s="137">
        <f>ROW()</f>
        <v>50</v>
      </c>
      <c r="B50" s="137" t="s">
        <v>335</v>
      </c>
      <c r="C50" s="144">
        <v>1.5</v>
      </c>
      <c r="D50" s="138">
        <v>0.2</v>
      </c>
    </row>
    <row r="51" spans="1:4" ht="13.5">
      <c r="A51" s="137">
        <f>ROW()</f>
        <v>51</v>
      </c>
      <c r="B51" s="137" t="s">
        <v>336</v>
      </c>
      <c r="C51" s="144">
        <v>1.1</v>
      </c>
      <c r="D51" s="138">
        <v>0.1</v>
      </c>
    </row>
    <row r="52" spans="1:4" ht="13.5">
      <c r="A52" s="137">
        <f>ROW()</f>
        <v>52</v>
      </c>
      <c r="B52" s="137" t="s">
        <v>337</v>
      </c>
      <c r="C52" s="144">
        <v>1</v>
      </c>
      <c r="D52" s="138">
        <v>0.05</v>
      </c>
    </row>
    <row r="53" spans="1:4" ht="13.5">
      <c r="A53" s="137">
        <f>ROW()</f>
        <v>53</v>
      </c>
      <c r="B53" s="137" t="s">
        <v>338</v>
      </c>
      <c r="C53" s="144">
        <v>1</v>
      </c>
      <c r="D53" s="138">
        <v>0.05</v>
      </c>
    </row>
    <row r="54" spans="1:4" ht="13.5">
      <c r="A54" s="137">
        <f>ROW()</f>
        <v>54</v>
      </c>
      <c r="B54" s="137" t="s">
        <v>339</v>
      </c>
      <c r="C54" s="144">
        <v>1.2</v>
      </c>
      <c r="D54" s="138">
        <v>0.15</v>
      </c>
    </row>
    <row r="55" spans="1:4" ht="13.5">
      <c r="A55" s="137">
        <f>ROW()</f>
        <v>55</v>
      </c>
      <c r="B55" s="137" t="s">
        <v>340</v>
      </c>
      <c r="C55" s="146">
        <v>1.15</v>
      </c>
      <c r="D55" s="138">
        <v>0.2</v>
      </c>
    </row>
    <row r="56" spans="1:4" ht="13.5">
      <c r="A56" s="137">
        <f>ROW()</f>
        <v>56</v>
      </c>
      <c r="B56" s="137" t="s">
        <v>341</v>
      </c>
      <c r="C56" s="144">
        <v>1.2</v>
      </c>
      <c r="D56" s="138">
        <v>0.15</v>
      </c>
    </row>
    <row r="57" spans="1:4" ht="13.5">
      <c r="A57" s="137">
        <f>ROW()</f>
        <v>57</v>
      </c>
      <c r="B57" s="137" t="s">
        <v>342</v>
      </c>
      <c r="C57" s="144">
        <v>1</v>
      </c>
      <c r="D57" s="138">
        <v>0.05</v>
      </c>
    </row>
    <row r="58" spans="1:4" ht="13.5">
      <c r="A58" s="137">
        <f>ROW()</f>
        <v>58</v>
      </c>
      <c r="B58" s="137" t="s">
        <v>343</v>
      </c>
      <c r="C58" s="144">
        <v>1.2</v>
      </c>
      <c r="D58" s="138">
        <v>0.15</v>
      </c>
    </row>
    <row r="59" spans="1:4" ht="13.5">
      <c r="A59" s="137">
        <f>ROW()</f>
        <v>59</v>
      </c>
      <c r="B59" s="137" t="s">
        <v>344</v>
      </c>
      <c r="C59" s="144">
        <v>1.1</v>
      </c>
      <c r="D59" s="138">
        <v>0.1</v>
      </c>
    </row>
    <row r="60" spans="1:4" ht="13.5">
      <c r="A60" s="137">
        <f>ROW()</f>
        <v>60</v>
      </c>
      <c r="B60" s="137" t="s">
        <v>345</v>
      </c>
      <c r="C60" s="144">
        <v>1.5</v>
      </c>
      <c r="D60" s="138">
        <v>0.2</v>
      </c>
    </row>
    <row r="61" spans="1:4" ht="13.5">
      <c r="A61" s="137">
        <f>ROW()</f>
        <v>61</v>
      </c>
      <c r="B61" s="137" t="s">
        <v>346</v>
      </c>
      <c r="C61" s="144">
        <v>1.1</v>
      </c>
      <c r="D61" s="138">
        <v>0.1</v>
      </c>
    </row>
    <row r="62" spans="1:4" ht="13.5">
      <c r="A62" s="137">
        <f>ROW()</f>
        <v>62</v>
      </c>
      <c r="B62" s="137" t="s">
        <v>347</v>
      </c>
      <c r="C62" s="144">
        <v>1</v>
      </c>
      <c r="D62" s="138">
        <v>0.05</v>
      </c>
    </row>
    <row r="63" spans="1:4" ht="13.5">
      <c r="A63" s="137">
        <f>ROW()</f>
        <v>63</v>
      </c>
      <c r="B63" s="137" t="s">
        <v>348</v>
      </c>
      <c r="C63" s="144">
        <v>1.2</v>
      </c>
      <c r="D63" s="138">
        <v>0.15</v>
      </c>
    </row>
    <row r="64" spans="1:4" ht="13.5">
      <c r="A64" s="137">
        <f>ROW()</f>
        <v>64</v>
      </c>
      <c r="B64" s="137" t="s">
        <v>349</v>
      </c>
      <c r="C64" s="146">
        <v>1.15</v>
      </c>
      <c r="D64" s="138">
        <v>0.15</v>
      </c>
    </row>
    <row r="65" spans="1:4" ht="13.5">
      <c r="A65" s="137">
        <f>ROW()</f>
        <v>65</v>
      </c>
      <c r="B65" s="137" t="s">
        <v>350</v>
      </c>
      <c r="C65" s="144">
        <v>1.2</v>
      </c>
      <c r="D65" s="138">
        <v>0.15</v>
      </c>
    </row>
    <row r="66" spans="1:4" ht="13.5">
      <c r="A66" s="137">
        <f>ROW()</f>
        <v>66</v>
      </c>
      <c r="B66" s="137" t="s">
        <v>351</v>
      </c>
      <c r="C66" s="144">
        <v>1.1</v>
      </c>
      <c r="D66" s="138">
        <v>0.1</v>
      </c>
    </row>
    <row r="67" spans="1:4" ht="13.5">
      <c r="A67" s="137">
        <f>ROW()</f>
        <v>67</v>
      </c>
      <c r="B67" s="137" t="s">
        <v>352</v>
      </c>
      <c r="C67" s="144">
        <v>1.5</v>
      </c>
      <c r="D67" s="138">
        <v>0.2</v>
      </c>
    </row>
    <row r="68" spans="1:4" ht="13.5">
      <c r="A68" s="137">
        <f>ROW()</f>
        <v>68</v>
      </c>
      <c r="B68" s="137" t="s">
        <v>353</v>
      </c>
      <c r="C68" s="144">
        <v>1.2</v>
      </c>
      <c r="D68" s="138">
        <v>0.15</v>
      </c>
    </row>
    <row r="69" spans="1:4" ht="13.5">
      <c r="A69" s="137">
        <f>ROW()</f>
        <v>69</v>
      </c>
      <c r="B69" s="137" t="s">
        <v>354</v>
      </c>
      <c r="C69" s="144">
        <v>1.1</v>
      </c>
      <c r="D69" s="138">
        <v>0.1</v>
      </c>
    </row>
    <row r="70" spans="1:4" ht="13.5">
      <c r="A70" s="137">
        <f>ROW()</f>
        <v>70</v>
      </c>
      <c r="B70" s="137" t="s">
        <v>355</v>
      </c>
      <c r="C70" s="144">
        <v>1.1</v>
      </c>
      <c r="D70" s="138">
        <v>0.1</v>
      </c>
    </row>
    <row r="71" spans="1:4" ht="13.5">
      <c r="A71" s="137">
        <f>ROW()</f>
        <v>71</v>
      </c>
      <c r="B71" s="137" t="s">
        <v>356</v>
      </c>
      <c r="C71" s="144">
        <v>1.1</v>
      </c>
      <c r="D71" s="138">
        <v>0.1</v>
      </c>
    </row>
    <row r="72" spans="1:4" ht="13.5">
      <c r="A72" s="137">
        <f>ROW()</f>
        <v>72</v>
      </c>
      <c r="B72" s="137" t="s">
        <v>357</v>
      </c>
      <c r="C72" s="144">
        <v>1.3</v>
      </c>
      <c r="D72" s="138">
        <v>0.2</v>
      </c>
    </row>
    <row r="73" spans="1:4" ht="13.5">
      <c r="A73" s="137">
        <f>ROW()</f>
        <v>73</v>
      </c>
      <c r="B73" s="137" t="s">
        <v>358</v>
      </c>
      <c r="C73" s="144">
        <v>1</v>
      </c>
      <c r="D73" s="138">
        <v>0.1</v>
      </c>
    </row>
    <row r="74" spans="1:4" ht="13.5">
      <c r="A74" s="137">
        <f>ROW()</f>
        <v>74</v>
      </c>
      <c r="B74" s="137" t="s">
        <v>359</v>
      </c>
      <c r="C74" s="144">
        <v>1.1</v>
      </c>
      <c r="D74" s="138">
        <v>0.1</v>
      </c>
    </row>
    <row r="75" spans="1:4" ht="13.5">
      <c r="A75" s="137">
        <f>ROW()</f>
        <v>75</v>
      </c>
      <c r="B75" s="147" t="s">
        <v>360</v>
      </c>
      <c r="C75" s="138">
        <v>1.5</v>
      </c>
      <c r="D75" s="138">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Мир услуг</cp:lastModifiedBy>
  <cp:lastPrinted>2022-03-14T11:29:21Z</cp:lastPrinted>
  <dcterms:created xsi:type="dcterms:W3CDTF">2012-02-26T11:03:38Z</dcterms:created>
  <dcterms:modified xsi:type="dcterms:W3CDTF">2022-04-15T07:17:42Z</dcterms:modified>
  <cp:category/>
  <cp:version/>
  <cp:contentType/>
  <cp:contentStatus/>
</cp:coreProperties>
</file>